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1650" windowWidth="20730" windowHeight="9495" tabRatio="824" activeTab="6"/>
  </bookViews>
  <sheets>
    <sheet name="ИБР 2020 " sheetId="18" r:id="rId1"/>
    <sheet name="ИБР 2021" sheetId="11" r:id="rId2"/>
    <sheet name="ИБР 2022" sheetId="21" r:id="rId3"/>
    <sheet name="ИНП 2020" sheetId="19" r:id="rId4"/>
    <sheet name="ИНП 2021" sheetId="2" r:id="rId5"/>
    <sheet name="ИНП 2022" sheetId="22" r:id="rId6"/>
    <sheet name="БО Дотац 2020" sheetId="16" r:id="rId7"/>
    <sheet name="БО Дотац 2021" sheetId="9" r:id="rId8"/>
    <sheet name="БО Дотац 2022" sheetId="23" r:id="rId9"/>
  </sheets>
  <definedNames>
    <definedName name="_xlnm.Print_Titles" localSheetId="6">'БО Дотац 2020'!$B:$B</definedName>
    <definedName name="_xlnm.Print_Titles" localSheetId="7">'БО Дотац 2021'!$B:$B</definedName>
    <definedName name="_xlnm.Print_Titles" localSheetId="8">'БО Дотац 2022'!$B:$B</definedName>
    <definedName name="_xlnm.Print_Titles" localSheetId="0">'ИБР 2020 '!$B:$B</definedName>
    <definedName name="_xlnm.Print_Titles" localSheetId="1">'ИБР 2021'!$B:$B</definedName>
    <definedName name="_xlnm.Print_Titles" localSheetId="2">'ИБР 2022'!$B:$B</definedName>
    <definedName name="_xlnm.Print_Titles" localSheetId="3">'ИНП 2020'!$H:$I</definedName>
    <definedName name="_xlnm.Print_Titles" localSheetId="4">'ИНП 2021'!$H:$I</definedName>
    <definedName name="_xlnm.Print_Titles" localSheetId="5">'ИНП 2022'!$H:$I</definedName>
  </definedNames>
  <calcPr calcId="145621"/>
</workbook>
</file>

<file path=xl/calcChain.xml><?xml version="1.0" encoding="utf-8"?>
<calcChain xmlns="http://schemas.openxmlformats.org/spreadsheetml/2006/main">
  <c r="S34" i="16" l="1"/>
  <c r="O9" i="9"/>
  <c r="P9" i="9" s="1"/>
  <c r="S9" i="16"/>
  <c r="L35" i="16" l="1"/>
  <c r="V12" i="23" l="1"/>
  <c r="V15" i="23"/>
  <c r="V17" i="23"/>
  <c r="V20" i="23"/>
  <c r="V23" i="23"/>
  <c r="V24" i="23"/>
  <c r="V30" i="23"/>
  <c r="V31" i="23"/>
  <c r="V33" i="23"/>
  <c r="V34" i="23"/>
  <c r="X12" i="9"/>
  <c r="X15" i="9"/>
  <c r="X17" i="9"/>
  <c r="X20" i="9"/>
  <c r="X23" i="9"/>
  <c r="X24" i="9"/>
  <c r="X31" i="9"/>
  <c r="X34" i="9"/>
  <c r="U32" i="22"/>
  <c r="V36" i="9" l="1"/>
  <c r="N35" i="23" l="1"/>
  <c r="M35" i="23"/>
  <c r="O8" i="22"/>
  <c r="O9" i="22"/>
  <c r="O12" i="22"/>
  <c r="O29" i="22"/>
  <c r="S36" i="9" l="1"/>
  <c r="K31" i="19" l="1"/>
  <c r="K29" i="19"/>
  <c r="C35" i="23" l="1"/>
  <c r="C35" i="16"/>
  <c r="E35" i="16" s="1"/>
  <c r="C35" i="9"/>
  <c r="E35" i="9" s="1"/>
  <c r="J32" i="22"/>
  <c r="J32" i="2"/>
  <c r="J32" i="19"/>
  <c r="K7" i="22" l="1"/>
  <c r="K8" i="22"/>
  <c r="K9" i="22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6" i="2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6" i="2"/>
  <c r="W34" i="9" l="1"/>
  <c r="V34" i="9" s="1"/>
  <c r="U34" i="23" l="1"/>
  <c r="U33" i="23"/>
  <c r="U32" i="23"/>
  <c r="U31" i="23"/>
  <c r="U30" i="23"/>
  <c r="E35" i="23"/>
  <c r="S32" i="22"/>
  <c r="K32" i="22"/>
  <c r="M32" i="22" s="1"/>
  <c r="V31" i="22"/>
  <c r="T31" i="22"/>
  <c r="V30" i="22"/>
  <c r="T30" i="22"/>
  <c r="V29" i="22"/>
  <c r="T29" i="22"/>
  <c r="V28" i="22"/>
  <c r="T28" i="22"/>
  <c r="V27" i="22"/>
  <c r="T27" i="22"/>
  <c r="V26" i="22"/>
  <c r="T26" i="22"/>
  <c r="V25" i="22"/>
  <c r="T25" i="22"/>
  <c r="V24" i="22"/>
  <c r="T24" i="22"/>
  <c r="V23" i="22"/>
  <c r="T23" i="22"/>
  <c r="V22" i="22"/>
  <c r="T22" i="22"/>
  <c r="V21" i="22"/>
  <c r="T21" i="22"/>
  <c r="V20" i="22"/>
  <c r="T20" i="22"/>
  <c r="V19" i="22"/>
  <c r="T19" i="22"/>
  <c r="V18" i="22"/>
  <c r="T18" i="22"/>
  <c r="V17" i="22"/>
  <c r="T17" i="22"/>
  <c r="V16" i="22"/>
  <c r="T16" i="22"/>
  <c r="V15" i="22"/>
  <c r="T15" i="22"/>
  <c r="V14" i="22"/>
  <c r="T14" i="22"/>
  <c r="V13" i="22"/>
  <c r="T13" i="22"/>
  <c r="V12" i="22"/>
  <c r="T12" i="22"/>
  <c r="V11" i="22"/>
  <c r="T11" i="22"/>
  <c r="V10" i="22"/>
  <c r="T10" i="22"/>
  <c r="E10" i="22"/>
  <c r="V9" i="22"/>
  <c r="T9" i="22"/>
  <c r="E9" i="22"/>
  <c r="V8" i="22"/>
  <c r="T8" i="22"/>
  <c r="E8" i="22"/>
  <c r="V7" i="22"/>
  <c r="T7" i="22"/>
  <c r="E7" i="22"/>
  <c r="V6" i="22"/>
  <c r="T6" i="22"/>
  <c r="E6" i="22"/>
  <c r="AM32" i="21"/>
  <c r="AS26" i="21"/>
  <c r="AS25" i="21"/>
  <c r="AS24" i="21"/>
  <c r="AS23" i="21"/>
  <c r="AS22" i="21"/>
  <c r="AS21" i="21"/>
  <c r="AS20" i="21"/>
  <c r="AS19" i="21"/>
  <c r="AS18" i="21"/>
  <c r="AS17" i="21"/>
  <c r="AS16" i="21"/>
  <c r="AS15" i="21"/>
  <c r="AS14" i="21"/>
  <c r="AS13" i="21"/>
  <c r="AS12" i="21"/>
  <c r="AS11" i="21"/>
  <c r="AS10" i="21"/>
  <c r="AS9" i="21"/>
  <c r="AS8" i="21"/>
  <c r="AS7" i="21"/>
  <c r="AS6" i="21"/>
  <c r="M16" i="22" l="1"/>
  <c r="N16" i="22" s="1"/>
  <c r="M23" i="22"/>
  <c r="N23" i="22" s="1"/>
  <c r="M11" i="22"/>
  <c r="N11" i="22" s="1"/>
  <c r="M27" i="22"/>
  <c r="N27" i="22" s="1"/>
  <c r="M24" i="22"/>
  <c r="N24" i="22" s="1"/>
  <c r="M15" i="22"/>
  <c r="N15" i="22" s="1"/>
  <c r="M19" i="22"/>
  <c r="N19" i="22" s="1"/>
  <c r="M9" i="22"/>
  <c r="N9" i="22" s="1"/>
  <c r="M10" i="22"/>
  <c r="N10" i="22" s="1"/>
  <c r="M20" i="22"/>
  <c r="N20" i="22" s="1"/>
  <c r="M28" i="22"/>
  <c r="N28" i="22" s="1"/>
  <c r="V32" i="22"/>
  <c r="T32" i="22"/>
  <c r="O32" i="22"/>
  <c r="M6" i="22"/>
  <c r="N6" i="22" s="1"/>
  <c r="M7" i="22"/>
  <c r="N7" i="22" s="1"/>
  <c r="M8" i="22"/>
  <c r="N8" i="22" s="1"/>
  <c r="M12" i="22"/>
  <c r="N12" i="22" s="1"/>
  <c r="M13" i="22"/>
  <c r="N13" i="22" s="1"/>
  <c r="M17" i="22"/>
  <c r="N17" i="22" s="1"/>
  <c r="M21" i="22"/>
  <c r="N21" i="22" s="1"/>
  <c r="M25" i="22"/>
  <c r="N25" i="22" s="1"/>
  <c r="M29" i="22"/>
  <c r="N29" i="22" s="1"/>
  <c r="M30" i="22"/>
  <c r="N30" i="22" s="1"/>
  <c r="M14" i="22"/>
  <c r="N14" i="22" s="1"/>
  <c r="M18" i="22"/>
  <c r="N18" i="22" s="1"/>
  <c r="M22" i="22"/>
  <c r="N22" i="22" s="1"/>
  <c r="M26" i="22"/>
  <c r="N26" i="22" s="1"/>
  <c r="M31" i="22"/>
  <c r="N31" i="22" s="1"/>
  <c r="U9" i="23" l="1"/>
  <c r="Q29" i="22"/>
  <c r="R29" i="22" s="1"/>
  <c r="W29" i="22" s="1"/>
  <c r="Q28" i="22"/>
  <c r="R28" i="22" s="1"/>
  <c r="W28" i="22" s="1"/>
  <c r="Q24" i="22"/>
  <c r="R24" i="22" s="1"/>
  <c r="W24" i="22" s="1"/>
  <c r="Q20" i="22"/>
  <c r="R20" i="22" s="1"/>
  <c r="W20" i="22" s="1"/>
  <c r="Q16" i="22"/>
  <c r="R16" i="22" s="1"/>
  <c r="W16" i="22" s="1"/>
  <c r="Q12" i="22"/>
  <c r="R12" i="22" s="1"/>
  <c r="W12" i="22" s="1"/>
  <c r="Q11" i="22"/>
  <c r="R11" i="22" s="1"/>
  <c r="W11" i="22" s="1"/>
  <c r="Q8" i="22"/>
  <c r="R8" i="22" s="1"/>
  <c r="W8" i="22" s="1"/>
  <c r="Q32" i="22"/>
  <c r="Q30" i="22"/>
  <c r="R30" i="22" s="1"/>
  <c r="W30" i="22" s="1"/>
  <c r="Q27" i="22"/>
  <c r="R27" i="22" s="1"/>
  <c r="W27" i="22" s="1"/>
  <c r="Q23" i="22"/>
  <c r="R23" i="22" s="1"/>
  <c r="W23" i="22" s="1"/>
  <c r="Q19" i="22"/>
  <c r="R19" i="22" s="1"/>
  <c r="W19" i="22" s="1"/>
  <c r="Q15" i="22"/>
  <c r="R15" i="22" s="1"/>
  <c r="W15" i="22" s="1"/>
  <c r="Q10" i="22"/>
  <c r="R10" i="22" s="1"/>
  <c r="W10" i="22" s="1"/>
  <c r="Q9" i="22"/>
  <c r="R9" i="22" s="1"/>
  <c r="W9" i="22" s="1"/>
  <c r="Q31" i="22"/>
  <c r="R31" i="22" s="1"/>
  <c r="W31" i="22" s="1"/>
  <c r="Q25" i="22"/>
  <c r="R25" i="22" s="1"/>
  <c r="W25" i="22" s="1"/>
  <c r="Q17" i="22"/>
  <c r="R17" i="22" s="1"/>
  <c r="W17" i="22" s="1"/>
  <c r="Q6" i="22"/>
  <c r="R6" i="22" s="1"/>
  <c r="Q22" i="22"/>
  <c r="R22" i="22" s="1"/>
  <c r="W22" i="22" s="1"/>
  <c r="Q14" i="22"/>
  <c r="R14" i="22" s="1"/>
  <c r="W14" i="22" s="1"/>
  <c r="Q7" i="22"/>
  <c r="R7" i="22" s="1"/>
  <c r="W7" i="22" s="1"/>
  <c r="Q21" i="22"/>
  <c r="R21" i="22" s="1"/>
  <c r="W21" i="22" s="1"/>
  <c r="Q13" i="22"/>
  <c r="R13" i="22" s="1"/>
  <c r="W13" i="22" s="1"/>
  <c r="Q26" i="22"/>
  <c r="R26" i="22" s="1"/>
  <c r="W26" i="22" s="1"/>
  <c r="Q18" i="22"/>
  <c r="R18" i="22" s="1"/>
  <c r="W18" i="22" s="1"/>
  <c r="N32" i="22"/>
  <c r="U21" i="23" l="1"/>
  <c r="U24" i="23"/>
  <c r="U17" i="23"/>
  <c r="U22" i="23"/>
  <c r="U23" i="23"/>
  <c r="U26" i="23"/>
  <c r="U29" i="23"/>
  <c r="U28" i="23"/>
  <c r="U25" i="23"/>
  <c r="U27" i="23"/>
  <c r="U14" i="23"/>
  <c r="U11" i="23"/>
  <c r="U16" i="23"/>
  <c r="U10" i="23"/>
  <c r="U15" i="23"/>
  <c r="U18" i="23"/>
  <c r="U13" i="23"/>
  <c r="U20" i="23"/>
  <c r="U12" i="23"/>
  <c r="U19" i="23"/>
  <c r="R32" i="22"/>
  <c r="W6" i="22"/>
  <c r="U35" i="23" l="1"/>
  <c r="S35" i="23"/>
  <c r="S37" i="23" s="1"/>
  <c r="W32" i="22"/>
  <c r="X32" i="22" l="1"/>
  <c r="X20" i="22"/>
  <c r="X24" i="22"/>
  <c r="X28" i="22"/>
  <c r="X26" i="22"/>
  <c r="X8" i="22"/>
  <c r="X7" i="22"/>
  <c r="X19" i="22"/>
  <c r="X12" i="22"/>
  <c r="X21" i="22"/>
  <c r="X18" i="22"/>
  <c r="X13" i="22"/>
  <c r="X31" i="22"/>
  <c r="X23" i="22"/>
  <c r="X10" i="22"/>
  <c r="X11" i="22"/>
  <c r="X29" i="22"/>
  <c r="X15" i="22"/>
  <c r="X22" i="22"/>
  <c r="X30" i="22"/>
  <c r="X14" i="22"/>
  <c r="X16" i="22"/>
  <c r="X9" i="22"/>
  <c r="X17" i="22"/>
  <c r="X25" i="22"/>
  <c r="X27" i="22"/>
  <c r="X6" i="22"/>
  <c r="W34" i="16" l="1"/>
  <c r="W33" i="16"/>
  <c r="W32" i="16"/>
  <c r="W31" i="16"/>
  <c r="W30" i="16"/>
  <c r="W13" i="16" l="1"/>
  <c r="W14" i="16" l="1"/>
  <c r="W15" i="16"/>
  <c r="W17" i="16"/>
  <c r="W26" i="16"/>
  <c r="W19" i="16"/>
  <c r="W11" i="16"/>
  <c r="W21" i="16"/>
  <c r="W28" i="16"/>
  <c r="W24" i="16"/>
  <c r="W27" i="16"/>
  <c r="W29" i="16"/>
  <c r="W22" i="16"/>
  <c r="W10" i="16"/>
  <c r="W20" i="16"/>
  <c r="W23" i="16"/>
  <c r="W18" i="16"/>
  <c r="U32" i="19"/>
  <c r="S32" i="19"/>
  <c r="K32" i="19"/>
  <c r="V31" i="19"/>
  <c r="T31" i="19"/>
  <c r="V30" i="19"/>
  <c r="T30" i="19"/>
  <c r="V29" i="19"/>
  <c r="T29" i="19"/>
  <c r="V28" i="19"/>
  <c r="T28" i="19"/>
  <c r="V27" i="19"/>
  <c r="T27" i="19"/>
  <c r="V26" i="19"/>
  <c r="T26" i="19"/>
  <c r="V25" i="19"/>
  <c r="T25" i="19"/>
  <c r="V24" i="19"/>
  <c r="T24" i="19"/>
  <c r="V23" i="19"/>
  <c r="T23" i="19"/>
  <c r="V22" i="19"/>
  <c r="T22" i="19"/>
  <c r="V21" i="19"/>
  <c r="T21" i="19"/>
  <c r="V20" i="19"/>
  <c r="T20" i="19"/>
  <c r="V19" i="19"/>
  <c r="T19" i="19"/>
  <c r="V18" i="19"/>
  <c r="T18" i="19"/>
  <c r="V17" i="19"/>
  <c r="T17" i="19"/>
  <c r="V16" i="19"/>
  <c r="T16" i="19"/>
  <c r="V15" i="19"/>
  <c r="T15" i="19"/>
  <c r="V14" i="19"/>
  <c r="T14" i="19"/>
  <c r="V13" i="19"/>
  <c r="T13" i="19"/>
  <c r="V12" i="19"/>
  <c r="T12" i="19"/>
  <c r="V11" i="19"/>
  <c r="T11" i="19"/>
  <c r="V10" i="19"/>
  <c r="T10" i="19"/>
  <c r="E10" i="19"/>
  <c r="V9" i="19"/>
  <c r="T9" i="19"/>
  <c r="E9" i="19"/>
  <c r="V8" i="19"/>
  <c r="T8" i="19"/>
  <c r="E8" i="19"/>
  <c r="V7" i="19"/>
  <c r="T7" i="19"/>
  <c r="E7" i="19"/>
  <c r="V6" i="19"/>
  <c r="T6" i="19"/>
  <c r="E6" i="19"/>
  <c r="AR26" i="18"/>
  <c r="AR25" i="18"/>
  <c r="AR24" i="18"/>
  <c r="AR23" i="18"/>
  <c r="AR22" i="18"/>
  <c r="AR21" i="18"/>
  <c r="AR20" i="18"/>
  <c r="AR19" i="18"/>
  <c r="AR18" i="18"/>
  <c r="AR17" i="18"/>
  <c r="AR16" i="18"/>
  <c r="AR15" i="18"/>
  <c r="AR14" i="18"/>
  <c r="AR13" i="18"/>
  <c r="AR12" i="18"/>
  <c r="AR11" i="18"/>
  <c r="AR10" i="18"/>
  <c r="AR9" i="18"/>
  <c r="AR8" i="18"/>
  <c r="AR7" i="18"/>
  <c r="AR6" i="18"/>
  <c r="N35" i="16"/>
  <c r="M35" i="16"/>
  <c r="O34" i="16"/>
  <c r="Q34" i="16" s="1"/>
  <c r="O33" i="16"/>
  <c r="Q33" i="16" s="1"/>
  <c r="O32" i="16"/>
  <c r="Q32" i="16" s="1"/>
  <c r="O31" i="16"/>
  <c r="Q31" i="16" s="1"/>
  <c r="O30" i="16"/>
  <c r="Q30" i="16" s="1"/>
  <c r="O29" i="16"/>
  <c r="Q29" i="16" s="1"/>
  <c r="O28" i="16"/>
  <c r="Q28" i="16" s="1"/>
  <c r="O27" i="16"/>
  <c r="Q27" i="16" s="1"/>
  <c r="O26" i="16"/>
  <c r="Q26" i="16" s="1"/>
  <c r="O25" i="16"/>
  <c r="Q25" i="16" s="1"/>
  <c r="O24" i="16"/>
  <c r="Q24" i="16" s="1"/>
  <c r="O23" i="16"/>
  <c r="Q23" i="16" s="1"/>
  <c r="O22" i="16"/>
  <c r="Q22" i="16" s="1"/>
  <c r="O21" i="16"/>
  <c r="Q21" i="16" s="1"/>
  <c r="O20" i="16"/>
  <c r="Q20" i="16" s="1"/>
  <c r="O19" i="16"/>
  <c r="Q19" i="16" s="1"/>
  <c r="O18" i="16"/>
  <c r="Q18" i="16" s="1"/>
  <c r="O17" i="16"/>
  <c r="Q17" i="16" s="1"/>
  <c r="O16" i="16"/>
  <c r="Q16" i="16" s="1"/>
  <c r="O15" i="16"/>
  <c r="Q15" i="16" s="1"/>
  <c r="O14" i="16"/>
  <c r="Q14" i="16" s="1"/>
  <c r="O13" i="16"/>
  <c r="Q13" i="16" s="1"/>
  <c r="O12" i="16"/>
  <c r="O11" i="16"/>
  <c r="Q11" i="16" s="1"/>
  <c r="O10" i="16"/>
  <c r="O9" i="16"/>
  <c r="Q9" i="16" s="1"/>
  <c r="Q10" i="16" l="1"/>
  <c r="P10" i="16"/>
  <c r="Q12" i="16"/>
  <c r="Q35" i="16" s="1"/>
  <c r="P12" i="16"/>
  <c r="X21" i="16"/>
  <c r="W16" i="16"/>
  <c r="W12" i="16"/>
  <c r="W9" i="16"/>
  <c r="M19" i="19"/>
  <c r="N19" i="19" s="1"/>
  <c r="M27" i="19"/>
  <c r="N27" i="19" s="1"/>
  <c r="M15" i="19"/>
  <c r="N15" i="19" s="1"/>
  <c r="M8" i="19"/>
  <c r="N8" i="19" s="1"/>
  <c r="V32" i="19"/>
  <c r="M11" i="19"/>
  <c r="N11" i="19" s="1"/>
  <c r="M23" i="19"/>
  <c r="N23" i="19" s="1"/>
  <c r="M26" i="19"/>
  <c r="N26" i="19" s="1"/>
  <c r="M10" i="19"/>
  <c r="N10" i="19" s="1"/>
  <c r="M9" i="19"/>
  <c r="N9" i="19" s="1"/>
  <c r="M16" i="19"/>
  <c r="N16" i="19" s="1"/>
  <c r="M20" i="19"/>
  <c r="N20" i="19" s="1"/>
  <c r="M24" i="19"/>
  <c r="N24" i="19" s="1"/>
  <c r="M28" i="19"/>
  <c r="N28" i="19" s="1"/>
  <c r="M32" i="19"/>
  <c r="O32" i="19"/>
  <c r="Q29" i="19" s="1"/>
  <c r="T32" i="19"/>
  <c r="M14" i="19"/>
  <c r="N14" i="19" s="1"/>
  <c r="M18" i="19"/>
  <c r="N18" i="19" s="1"/>
  <c r="M22" i="19"/>
  <c r="N22" i="19" s="1"/>
  <c r="M31" i="19"/>
  <c r="N31" i="19" s="1"/>
  <c r="M6" i="19"/>
  <c r="N6" i="19" s="1"/>
  <c r="M7" i="19"/>
  <c r="N7" i="19" s="1"/>
  <c r="M12" i="19"/>
  <c r="N12" i="19" s="1"/>
  <c r="M13" i="19"/>
  <c r="N13" i="19" s="1"/>
  <c r="M17" i="19"/>
  <c r="N17" i="19" s="1"/>
  <c r="M21" i="19"/>
  <c r="N21" i="19" s="1"/>
  <c r="M25" i="19"/>
  <c r="N25" i="19" s="1"/>
  <c r="M29" i="19"/>
  <c r="N29" i="19" s="1"/>
  <c r="M30" i="19"/>
  <c r="N30" i="19" s="1"/>
  <c r="O35" i="16"/>
  <c r="T35" i="16" l="1"/>
  <c r="Q27" i="19"/>
  <c r="R27" i="19" s="1"/>
  <c r="W27" i="19" s="1"/>
  <c r="Q23" i="19"/>
  <c r="R23" i="19" s="1"/>
  <c r="W23" i="19" s="1"/>
  <c r="Q19" i="19"/>
  <c r="R19" i="19" s="1"/>
  <c r="W19" i="19" s="1"/>
  <c r="Q15" i="19"/>
  <c r="R15" i="19" s="1"/>
  <c r="W15" i="19" s="1"/>
  <c r="Q10" i="19"/>
  <c r="R10" i="19" s="1"/>
  <c r="W10" i="19" s="1"/>
  <c r="Q9" i="19"/>
  <c r="R9" i="19" s="1"/>
  <c r="W9" i="19" s="1"/>
  <c r="Q32" i="19"/>
  <c r="R29" i="19"/>
  <c r="W29" i="19" s="1"/>
  <c r="Q28" i="19"/>
  <c r="R28" i="19" s="1"/>
  <c r="W28" i="19" s="1"/>
  <c r="Q24" i="19"/>
  <c r="R24" i="19" s="1"/>
  <c r="W24" i="19" s="1"/>
  <c r="Q20" i="19"/>
  <c r="R20" i="19" s="1"/>
  <c r="W20" i="19" s="1"/>
  <c r="Q16" i="19"/>
  <c r="R16" i="19" s="1"/>
  <c r="W16" i="19" s="1"/>
  <c r="Q12" i="19"/>
  <c r="R12" i="19" s="1"/>
  <c r="W12" i="19" s="1"/>
  <c r="Q11" i="19"/>
  <c r="R11" i="19" s="1"/>
  <c r="W11" i="19" s="1"/>
  <c r="Q8" i="19"/>
  <c r="R8" i="19" s="1"/>
  <c r="W8" i="19" s="1"/>
  <c r="Q30" i="19"/>
  <c r="R30" i="19" s="1"/>
  <c r="W30" i="19" s="1"/>
  <c r="Q14" i="19"/>
  <c r="R14" i="19" s="1"/>
  <c r="W14" i="19" s="1"/>
  <c r="Q13" i="19"/>
  <c r="R13" i="19" s="1"/>
  <c r="W13" i="19" s="1"/>
  <c r="Q31" i="19"/>
  <c r="R31" i="19" s="1"/>
  <c r="W31" i="19" s="1"/>
  <c r="Q26" i="19"/>
  <c r="R26" i="19" s="1"/>
  <c r="W26" i="19" s="1"/>
  <c r="Q25" i="19"/>
  <c r="R25" i="19" s="1"/>
  <c r="W25" i="19" s="1"/>
  <c r="Q22" i="19"/>
  <c r="R22" i="19" s="1"/>
  <c r="W22" i="19" s="1"/>
  <c r="Q21" i="19"/>
  <c r="R21" i="19" s="1"/>
  <c r="W21" i="19" s="1"/>
  <c r="Q18" i="19"/>
  <c r="R18" i="19" s="1"/>
  <c r="W18" i="19" s="1"/>
  <c r="Q17" i="19"/>
  <c r="R17" i="19" s="1"/>
  <c r="W17" i="19" s="1"/>
  <c r="Q7" i="19"/>
  <c r="R7" i="19" s="1"/>
  <c r="W7" i="19" s="1"/>
  <c r="Q6" i="19"/>
  <c r="R6" i="19" s="1"/>
  <c r="W6" i="19" s="1"/>
  <c r="N32" i="19"/>
  <c r="W35" i="16" l="1"/>
  <c r="AM20" i="18"/>
  <c r="AN12" i="21"/>
  <c r="AS32" i="21"/>
  <c r="AR27" i="21"/>
  <c r="AT12" i="21"/>
  <c r="AN19" i="21"/>
  <c r="R32" i="19"/>
  <c r="T29" i="2"/>
  <c r="AN18" i="21" l="1"/>
  <c r="AN32" i="21"/>
  <c r="AN7" i="21"/>
  <c r="AN29" i="21"/>
  <c r="AN16" i="21"/>
  <c r="AM27" i="18"/>
  <c r="AM6" i="18"/>
  <c r="AN23" i="21"/>
  <c r="AM10" i="18"/>
  <c r="AM31" i="18"/>
  <c r="AM8" i="18"/>
  <c r="AM32" i="18"/>
  <c r="AM14" i="18"/>
  <c r="AQ30" i="18"/>
  <c r="AM17" i="18"/>
  <c r="AM22" i="18"/>
  <c r="AM15" i="18"/>
  <c r="AM11" i="18"/>
  <c r="AM23" i="18"/>
  <c r="AM26" i="18"/>
  <c r="AM18" i="18"/>
  <c r="AM19" i="18"/>
  <c r="AN11" i="21"/>
  <c r="AN28" i="21"/>
  <c r="AN21" i="21"/>
  <c r="AN6" i="21"/>
  <c r="AN9" i="21"/>
  <c r="AN22" i="21"/>
  <c r="AN15" i="21"/>
  <c r="AM25" i="18"/>
  <c r="AM12" i="18"/>
  <c r="AM30" i="18"/>
  <c r="AN8" i="21"/>
  <c r="AN31" i="21"/>
  <c r="AN17" i="21"/>
  <c r="AN13" i="21"/>
  <c r="AN10" i="21"/>
  <c r="AN26" i="21"/>
  <c r="AN25" i="21"/>
  <c r="AS29" i="21"/>
  <c r="AN14" i="21"/>
  <c r="AN27" i="21"/>
  <c r="AN30" i="21"/>
  <c r="AN20" i="21"/>
  <c r="AN24" i="21"/>
  <c r="AM24" i="18"/>
  <c r="AM16" i="18"/>
  <c r="AM13" i="18"/>
  <c r="AM28" i="18"/>
  <c r="AM9" i="18"/>
  <c r="AM21" i="18"/>
  <c r="AM7" i="18"/>
  <c r="AM29" i="18"/>
  <c r="AR32" i="18"/>
  <c r="AR27" i="18"/>
  <c r="AR28" i="18"/>
  <c r="AS30" i="21"/>
  <c r="AR29" i="18"/>
  <c r="AR31" i="18"/>
  <c r="AS31" i="21"/>
  <c r="AS28" i="21"/>
  <c r="AS27" i="21"/>
  <c r="AR30" i="18"/>
  <c r="AR31" i="21"/>
  <c r="AR28" i="21"/>
  <c r="AR12" i="21"/>
  <c r="AR29" i="21"/>
  <c r="AR20" i="21"/>
  <c r="AR30" i="21"/>
  <c r="AS15" i="18"/>
  <c r="AS25" i="18"/>
  <c r="AS22" i="18"/>
  <c r="AS16" i="18"/>
  <c r="AS6" i="18"/>
  <c r="AS14" i="18"/>
  <c r="AS28" i="18"/>
  <c r="AS17" i="18"/>
  <c r="AS8" i="18"/>
  <c r="AS11" i="18"/>
  <c r="AS19" i="18"/>
  <c r="AS21" i="18"/>
  <c r="AS9" i="18"/>
  <c r="AS20" i="18"/>
  <c r="AS31" i="18"/>
  <c r="AS10" i="18"/>
  <c r="AS7" i="18"/>
  <c r="AS23" i="18"/>
  <c r="AS32" i="18"/>
  <c r="AS18" i="18"/>
  <c r="AS12" i="18"/>
  <c r="AS13" i="18"/>
  <c r="AS24" i="18"/>
  <c r="AS26" i="18"/>
  <c r="AS30" i="18"/>
  <c r="AT30" i="21"/>
  <c r="AT20" i="21"/>
  <c r="AT29" i="21"/>
  <c r="AQ31" i="18"/>
  <c r="AT31" i="21"/>
  <c r="AR10" i="21"/>
  <c r="AR7" i="21"/>
  <c r="AR14" i="21"/>
  <c r="AR25" i="21"/>
  <c r="AR9" i="21"/>
  <c r="AR8" i="21"/>
  <c r="AR11" i="21"/>
  <c r="AR13" i="21"/>
  <c r="AR23" i="21"/>
  <c r="AR17" i="21"/>
  <c r="AR19" i="21"/>
  <c r="AR22" i="21"/>
  <c r="AR18" i="21"/>
  <c r="AR21" i="21"/>
  <c r="AR26" i="21"/>
  <c r="AR6" i="21"/>
  <c r="AR32" i="21"/>
  <c r="AR15" i="21"/>
  <c r="AR16" i="21"/>
  <c r="AR24" i="21"/>
  <c r="AT28" i="21"/>
  <c r="AT18" i="21"/>
  <c r="AT14" i="21"/>
  <c r="AT26" i="21"/>
  <c r="AT9" i="21"/>
  <c r="AT21" i="21"/>
  <c r="AT6" i="21"/>
  <c r="AT11" i="21"/>
  <c r="AT25" i="21"/>
  <c r="AT8" i="21"/>
  <c r="AT32" i="21"/>
  <c r="AT22" i="21"/>
  <c r="AT19" i="21"/>
  <c r="AT17" i="21"/>
  <c r="AT15" i="21"/>
  <c r="AT13" i="21"/>
  <c r="AT10" i="21"/>
  <c r="AT7" i="21"/>
  <c r="AT23" i="21"/>
  <c r="AT24" i="21"/>
  <c r="AT16" i="21"/>
  <c r="AS27" i="18"/>
  <c r="AQ14" i="18"/>
  <c r="AQ6" i="18"/>
  <c r="AQ32" i="18"/>
  <c r="AQ7" i="18"/>
  <c r="AQ25" i="18"/>
  <c r="AQ13" i="18"/>
  <c r="AQ20" i="18"/>
  <c r="AQ23" i="18"/>
  <c r="AQ15" i="18"/>
  <c r="AQ8" i="18"/>
  <c r="AQ11" i="18"/>
  <c r="AQ29" i="18"/>
  <c r="AQ10" i="18"/>
  <c r="AQ17" i="18"/>
  <c r="AQ26" i="18"/>
  <c r="AQ21" i="18"/>
  <c r="AQ12" i="18"/>
  <c r="AQ16" i="18"/>
  <c r="AQ9" i="18"/>
  <c r="AQ22" i="18"/>
  <c r="AQ27" i="18"/>
  <c r="AQ24" i="18"/>
  <c r="AQ19" i="18"/>
  <c r="AQ18" i="18"/>
  <c r="AT27" i="21"/>
  <c r="AS29" i="18"/>
  <c r="AQ28" i="18"/>
  <c r="W32" i="19"/>
  <c r="X6" i="19" s="1"/>
  <c r="O12" i="9"/>
  <c r="Q12" i="9" s="1"/>
  <c r="O29" i="2"/>
  <c r="O12" i="2"/>
  <c r="O9" i="2"/>
  <c r="O8" i="2"/>
  <c r="X32" i="19" l="1"/>
  <c r="X19" i="19"/>
  <c r="X26" i="19"/>
  <c r="X16" i="19"/>
  <c r="X31" i="19"/>
  <c r="X25" i="19"/>
  <c r="X10" i="19"/>
  <c r="X14" i="19"/>
  <c r="X30" i="19"/>
  <c r="X20" i="19"/>
  <c r="X12" i="19"/>
  <c r="X11" i="19"/>
  <c r="X9" i="19"/>
  <c r="X18" i="19"/>
  <c r="X29" i="19"/>
  <c r="X8" i="19"/>
  <c r="X15" i="19"/>
  <c r="X22" i="19"/>
  <c r="X7" i="19"/>
  <c r="X28" i="19"/>
  <c r="X27" i="19"/>
  <c r="X21" i="19"/>
  <c r="X13" i="19"/>
  <c r="X24" i="19"/>
  <c r="X23" i="19"/>
  <c r="X17" i="19"/>
  <c r="W31" i="9" l="1"/>
  <c r="V31" i="9" s="1"/>
  <c r="W30" i="9"/>
  <c r="W33" i="9"/>
  <c r="W32" i="9"/>
  <c r="V31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6" i="2"/>
  <c r="T30" i="2" l="1"/>
  <c r="W26" i="9" l="1"/>
  <c r="AS7" i="11"/>
  <c r="AS8" i="11"/>
  <c r="AS9" i="11"/>
  <c r="AS10" i="11"/>
  <c r="AS11" i="11"/>
  <c r="AS12" i="11"/>
  <c r="AS13" i="11"/>
  <c r="AS14" i="11"/>
  <c r="AS15" i="11"/>
  <c r="AS16" i="11"/>
  <c r="AS17" i="11"/>
  <c r="AS18" i="11"/>
  <c r="AS19" i="11"/>
  <c r="AS20" i="11"/>
  <c r="AS21" i="11"/>
  <c r="AS22" i="11"/>
  <c r="AS23" i="11"/>
  <c r="AS24" i="11"/>
  <c r="AS25" i="11"/>
  <c r="AS26" i="11"/>
  <c r="AS6" i="11"/>
  <c r="AM32" i="11"/>
  <c r="W9" i="9" l="1"/>
  <c r="O10" i="9"/>
  <c r="Q10" i="9" s="1"/>
  <c r="O11" i="9"/>
  <c r="Q11" i="9" s="1"/>
  <c r="O13" i="9"/>
  <c r="Q13" i="9" s="1"/>
  <c r="O14" i="9"/>
  <c r="Q14" i="9" s="1"/>
  <c r="O15" i="9"/>
  <c r="Q15" i="9" s="1"/>
  <c r="O16" i="9"/>
  <c r="Q16" i="9" s="1"/>
  <c r="O17" i="9"/>
  <c r="Q17" i="9" s="1"/>
  <c r="O18" i="9"/>
  <c r="Q18" i="9" s="1"/>
  <c r="O19" i="9"/>
  <c r="Q19" i="9" s="1"/>
  <c r="O20" i="9"/>
  <c r="Q20" i="9" s="1"/>
  <c r="O21" i="9"/>
  <c r="Q21" i="9" s="1"/>
  <c r="O22" i="9"/>
  <c r="Q22" i="9" s="1"/>
  <c r="O23" i="9"/>
  <c r="Q23" i="9" s="1"/>
  <c r="O24" i="9"/>
  <c r="Q24" i="9" s="1"/>
  <c r="O25" i="9"/>
  <c r="Q25" i="9" s="1"/>
  <c r="O26" i="9"/>
  <c r="Q26" i="9" s="1"/>
  <c r="O27" i="9"/>
  <c r="Q27" i="9" s="1"/>
  <c r="O28" i="9"/>
  <c r="Q28" i="9" s="1"/>
  <c r="O29" i="9"/>
  <c r="Q29" i="9" s="1"/>
  <c r="O30" i="9"/>
  <c r="Q30" i="9" s="1"/>
  <c r="O31" i="9"/>
  <c r="Q31" i="9" s="1"/>
  <c r="O32" i="9"/>
  <c r="Q32" i="9" s="1"/>
  <c r="O33" i="9"/>
  <c r="Q33" i="9" s="1"/>
  <c r="O34" i="9"/>
  <c r="Q34" i="9" s="1"/>
  <c r="Q9" i="9"/>
  <c r="N35" i="9"/>
  <c r="M35" i="9"/>
  <c r="Q35" i="9" l="1"/>
  <c r="O35" i="9"/>
  <c r="AS32" i="11"/>
  <c r="AS27" i="11" l="1"/>
  <c r="AS31" i="11"/>
  <c r="AS28" i="11"/>
  <c r="AS29" i="11"/>
  <c r="AS30" i="11"/>
  <c r="U32" i="2" l="1"/>
  <c r="V32" i="2" l="1"/>
  <c r="S32" i="2" l="1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31" i="2"/>
  <c r="T6" i="2"/>
  <c r="T32" i="2" l="1"/>
  <c r="AR20" i="11" l="1"/>
  <c r="AR6" i="11"/>
  <c r="AR28" i="11"/>
  <c r="AR21" i="11"/>
  <c r="AR17" i="11"/>
  <c r="AR7" i="11"/>
  <c r="AR29" i="11"/>
  <c r="AR32" i="11"/>
  <c r="AR9" i="11"/>
  <c r="AR22" i="11"/>
  <c r="AR24" i="11"/>
  <c r="AR19" i="11"/>
  <c r="AR25" i="11"/>
  <c r="AR14" i="11"/>
  <c r="AR10" i="11"/>
  <c r="AR16" i="11"/>
  <c r="AR12" i="11"/>
  <c r="AR31" i="11"/>
  <c r="AR15" i="11"/>
  <c r="AR27" i="11"/>
  <c r="AR26" i="11"/>
  <c r="AR11" i="11"/>
  <c r="AR13" i="11"/>
  <c r="AR18" i="11"/>
  <c r="AR23" i="11"/>
  <c r="AR8" i="11"/>
  <c r="AR30" i="11"/>
  <c r="O32" i="2" l="1"/>
  <c r="Q8" i="2" s="1"/>
  <c r="R8" i="2" l="1"/>
  <c r="Q12" i="2"/>
  <c r="R12" i="2" s="1"/>
  <c r="Q16" i="2"/>
  <c r="R16" i="2" s="1"/>
  <c r="Q20" i="2"/>
  <c r="R20" i="2" s="1"/>
  <c r="Q24" i="2"/>
  <c r="R24" i="2" s="1"/>
  <c r="Q28" i="2"/>
  <c r="R28" i="2" s="1"/>
  <c r="Q32" i="2"/>
  <c r="Q9" i="2"/>
  <c r="R9" i="2" s="1"/>
  <c r="Q13" i="2"/>
  <c r="R13" i="2" s="1"/>
  <c r="Q17" i="2"/>
  <c r="R17" i="2" s="1"/>
  <c r="Q21" i="2"/>
  <c r="R21" i="2" s="1"/>
  <c r="Q25" i="2"/>
  <c r="R25" i="2" s="1"/>
  <c r="Q29" i="2"/>
  <c r="R29" i="2" s="1"/>
  <c r="Q6" i="2"/>
  <c r="R6" i="2" s="1"/>
  <c r="Q26" i="2"/>
  <c r="R26" i="2" s="1"/>
  <c r="Q11" i="2"/>
  <c r="R11" i="2" s="1"/>
  <c r="Q19" i="2"/>
  <c r="R19" i="2" s="1"/>
  <c r="Q27" i="2"/>
  <c r="R27" i="2" s="1"/>
  <c r="Q10" i="2"/>
  <c r="R10" i="2" s="1"/>
  <c r="Q14" i="2"/>
  <c r="R14" i="2" s="1"/>
  <c r="Q18" i="2"/>
  <c r="R18" i="2" s="1"/>
  <c r="Q22" i="2"/>
  <c r="R22" i="2" s="1"/>
  <c r="Q30" i="2"/>
  <c r="R30" i="2" s="1"/>
  <c r="Q7" i="2"/>
  <c r="R7" i="2" s="1"/>
  <c r="Q15" i="2"/>
  <c r="R15" i="2" s="1"/>
  <c r="Q23" i="2"/>
  <c r="R23" i="2" s="1"/>
  <c r="Q31" i="2"/>
  <c r="R31" i="2" s="1"/>
  <c r="E7" i="2"/>
  <c r="E8" i="2"/>
  <c r="E9" i="2"/>
  <c r="E10" i="2"/>
  <c r="E6" i="2"/>
  <c r="R32" i="2" l="1"/>
  <c r="K32" i="2"/>
  <c r="M6" i="2" l="1"/>
  <c r="N6" i="2" s="1"/>
  <c r="W6" i="2" s="1"/>
  <c r="M26" i="2"/>
  <c r="N26" i="2" s="1"/>
  <c r="W26" i="2" s="1"/>
  <c r="M16" i="2"/>
  <c r="N16" i="2" s="1"/>
  <c r="W16" i="2" s="1"/>
  <c r="M11" i="2"/>
  <c r="N11" i="2" s="1"/>
  <c r="W11" i="2" s="1"/>
  <c r="M28" i="2"/>
  <c r="N28" i="2" s="1"/>
  <c r="W28" i="2" s="1"/>
  <c r="M18" i="2"/>
  <c r="N18" i="2" s="1"/>
  <c r="W18" i="2" s="1"/>
  <c r="M25" i="2"/>
  <c r="N25" i="2" s="1"/>
  <c r="W25" i="2" s="1"/>
  <c r="M27" i="2"/>
  <c r="N27" i="2" s="1"/>
  <c r="W27" i="2" s="1"/>
  <c r="M7" i="2"/>
  <c r="N7" i="2" s="1"/>
  <c r="W7" i="2" s="1"/>
  <c r="M14" i="2"/>
  <c r="N14" i="2" s="1"/>
  <c r="W14" i="2" s="1"/>
  <c r="M17" i="2"/>
  <c r="N17" i="2" s="1"/>
  <c r="W17" i="2" s="1"/>
  <c r="M24" i="2"/>
  <c r="N24" i="2" s="1"/>
  <c r="W24" i="2" s="1"/>
  <c r="M23" i="2"/>
  <c r="N23" i="2" s="1"/>
  <c r="W23" i="2" s="1"/>
  <c r="M30" i="2"/>
  <c r="N30" i="2" s="1"/>
  <c r="W30" i="2" s="1"/>
  <c r="M13" i="2"/>
  <c r="N13" i="2" s="1"/>
  <c r="W13" i="2" s="1"/>
  <c r="M20" i="2"/>
  <c r="N20" i="2" s="1"/>
  <c r="W20" i="2" s="1"/>
  <c r="M19" i="2"/>
  <c r="N19" i="2" s="1"/>
  <c r="W19" i="2" s="1"/>
  <c r="M22" i="2"/>
  <c r="N22" i="2" s="1"/>
  <c r="W22" i="2" s="1"/>
  <c r="M29" i="2"/>
  <c r="N29" i="2" s="1"/>
  <c r="W29" i="2" s="1"/>
  <c r="M9" i="2"/>
  <c r="N9" i="2" s="1"/>
  <c r="W9" i="2" s="1"/>
  <c r="M8" i="2"/>
  <c r="N8" i="2" s="1"/>
  <c r="W8" i="2" s="1"/>
  <c r="M31" i="2"/>
  <c r="N31" i="2" s="1"/>
  <c r="W31" i="2" s="1"/>
  <c r="M15" i="2"/>
  <c r="N15" i="2" s="1"/>
  <c r="W15" i="2" s="1"/>
  <c r="M10" i="2"/>
  <c r="N10" i="2" s="1"/>
  <c r="W10" i="2" s="1"/>
  <c r="M21" i="2"/>
  <c r="N21" i="2" s="1"/>
  <c r="W21" i="2" s="1"/>
  <c r="M32" i="2"/>
  <c r="M12" i="2"/>
  <c r="N12" i="2" s="1"/>
  <c r="W12" i="2" s="1"/>
  <c r="N32" i="2" l="1"/>
  <c r="W32" i="2"/>
  <c r="X6" i="2" l="1"/>
  <c r="X7" i="2"/>
  <c r="X10" i="2"/>
  <c r="X26" i="2"/>
  <c r="X9" i="2"/>
  <c r="X8" i="2"/>
  <c r="X21" i="2"/>
  <c r="X15" i="2"/>
  <c r="X20" i="2"/>
  <c r="X32" i="2"/>
  <c r="X18" i="2"/>
  <c r="X13" i="2"/>
  <c r="X14" i="2"/>
  <c r="X25" i="2"/>
  <c r="X24" i="2"/>
  <c r="X31" i="2"/>
  <c r="X17" i="2"/>
  <c r="X12" i="2"/>
  <c r="X28" i="2"/>
  <c r="X22" i="2"/>
  <c r="X29" i="2"/>
  <c r="X11" i="2"/>
  <c r="X30" i="2"/>
  <c r="X16" i="2"/>
  <c r="X19" i="2"/>
  <c r="X27" i="2"/>
  <c r="X23" i="2"/>
  <c r="AN6" i="11" l="1"/>
  <c r="AN19" i="11"/>
  <c r="AN14" i="11"/>
  <c r="AN21" i="11"/>
  <c r="AN28" i="11"/>
  <c r="AN17" i="11"/>
  <c r="AN15" i="11"/>
  <c r="AN8" i="11"/>
  <c r="AN10" i="11"/>
  <c r="AN24" i="11"/>
  <c r="AN26" i="11"/>
  <c r="AN12" i="11"/>
  <c r="AN30" i="11"/>
  <c r="AN32" i="11"/>
  <c r="AN31" i="11"/>
  <c r="AN20" i="11"/>
  <c r="AN29" i="11"/>
  <c r="AN13" i="11"/>
  <c r="AN22" i="11"/>
  <c r="AN27" i="11"/>
  <c r="AN11" i="11"/>
  <c r="AN16" i="11"/>
  <c r="AN25" i="11"/>
  <c r="AN9" i="11"/>
  <c r="AN18" i="11"/>
  <c r="AN23" i="11"/>
  <c r="AN7" i="11"/>
  <c r="AP6" i="11" l="1"/>
  <c r="AQ6" i="11"/>
  <c r="AN25" i="18"/>
  <c r="AP7" i="21"/>
  <c r="AO6" i="21"/>
  <c r="AP26" i="18"/>
  <c r="AQ17" i="21"/>
  <c r="AO11" i="18"/>
  <c r="AP16" i="21" l="1"/>
  <c r="AO6" i="11"/>
  <c r="AP10" i="21"/>
  <c r="AN7" i="18"/>
  <c r="AP9" i="18"/>
  <c r="AP12" i="21"/>
  <c r="AP12" i="18"/>
  <c r="AN14" i="18"/>
  <c r="AP13" i="18"/>
  <c r="AP6" i="18"/>
  <c r="AP22" i="21"/>
  <c r="AQ14" i="21"/>
  <c r="AN20" i="18"/>
  <c r="AP24" i="21"/>
  <c r="AP19" i="21"/>
  <c r="AP16" i="18"/>
  <c r="AQ23" i="21"/>
  <c r="AP26" i="21"/>
  <c r="AQ19" i="21"/>
  <c r="AQ6" i="21"/>
  <c r="AP23" i="21"/>
  <c r="AP15" i="21"/>
  <c r="AP6" i="21"/>
  <c r="AQ25" i="21"/>
  <c r="AP13" i="21"/>
  <c r="AP18" i="21"/>
  <c r="AP8" i="21"/>
  <c r="AP25" i="21"/>
  <c r="AP11" i="21"/>
  <c r="AP17" i="21"/>
  <c r="AO21" i="18"/>
  <c r="AP18" i="18"/>
  <c r="AP8" i="18"/>
  <c r="AP21" i="18"/>
  <c r="AO20" i="18"/>
  <c r="AP7" i="18"/>
  <c r="AP23" i="18"/>
  <c r="AP17" i="18"/>
  <c r="AP25" i="18"/>
  <c r="AP11" i="18"/>
  <c r="AP19" i="18"/>
  <c r="AN9" i="18"/>
  <c r="AN11" i="18"/>
  <c r="AP14" i="21"/>
  <c r="AP20" i="21"/>
  <c r="AN24" i="18"/>
  <c r="AN6" i="18"/>
  <c r="AN22" i="18"/>
  <c r="AN13" i="18"/>
  <c r="AN16" i="18"/>
  <c r="AQ9" i="21"/>
  <c r="AN26" i="18"/>
  <c r="AN18" i="18"/>
  <c r="AP21" i="21"/>
  <c r="AO18" i="21"/>
  <c r="AO11" i="21"/>
  <c r="AO15" i="21"/>
  <c r="AO10" i="21"/>
  <c r="AO7" i="21"/>
  <c r="AO14" i="21"/>
  <c r="AU14" i="21" s="1"/>
  <c r="H17" i="23" s="1"/>
  <c r="AO7" i="18"/>
  <c r="AO26" i="18"/>
  <c r="AO22" i="18"/>
  <c r="AO14" i="18"/>
  <c r="AO13" i="18"/>
  <c r="AO19" i="18"/>
  <c r="AQ8" i="21"/>
  <c r="AQ31" i="21"/>
  <c r="AQ27" i="21"/>
  <c r="AQ29" i="21"/>
  <c r="AQ32" i="21"/>
  <c r="AQ28" i="21"/>
  <c r="AQ30" i="21"/>
  <c r="AQ13" i="21"/>
  <c r="AO20" i="21"/>
  <c r="AO28" i="21"/>
  <c r="AO27" i="21"/>
  <c r="AO32" i="21"/>
  <c r="AO30" i="21"/>
  <c r="AO29" i="21"/>
  <c r="AO31" i="21"/>
  <c r="AO25" i="18"/>
  <c r="AO16" i="18"/>
  <c r="AO12" i="18"/>
  <c r="AO25" i="21"/>
  <c r="AO17" i="21"/>
  <c r="AN15" i="18"/>
  <c r="AN19" i="18"/>
  <c r="AN8" i="18"/>
  <c r="AQ16" i="21"/>
  <c r="AO18" i="18"/>
  <c r="AN21" i="18"/>
  <c r="AO22" i="21"/>
  <c r="AQ7" i="21"/>
  <c r="AO24" i="18"/>
  <c r="AQ12" i="21"/>
  <c r="AQ20" i="21"/>
  <c r="AO29" i="11"/>
  <c r="AO21" i="21"/>
  <c r="AO10" i="18"/>
  <c r="AO26" i="21"/>
  <c r="AO6" i="18"/>
  <c r="AN23" i="18"/>
  <c r="AQ11" i="21"/>
  <c r="AP10" i="18"/>
  <c r="AP32" i="18"/>
  <c r="AP31" i="18"/>
  <c r="AP27" i="18"/>
  <c r="AP28" i="18"/>
  <c r="AP30" i="18"/>
  <c r="AP29" i="18"/>
  <c r="AQ10" i="21"/>
  <c r="AQ26" i="21"/>
  <c r="AO9" i="21"/>
  <c r="AO19" i="21"/>
  <c r="AP22" i="18"/>
  <c r="AO12" i="21"/>
  <c r="AP14" i="18"/>
  <c r="AP15" i="18"/>
  <c r="AP27" i="21"/>
  <c r="AP28" i="21"/>
  <c r="AP30" i="21"/>
  <c r="AP32" i="21"/>
  <c r="AP29" i="21"/>
  <c r="AP31" i="21"/>
  <c r="AN10" i="18"/>
  <c r="AN12" i="18"/>
  <c r="AP9" i="21"/>
  <c r="AO8" i="21"/>
  <c r="AO16" i="21"/>
  <c r="AP20" i="18"/>
  <c r="AP24" i="18"/>
  <c r="AO9" i="18"/>
  <c r="AO30" i="18"/>
  <c r="AO27" i="18"/>
  <c r="AO31" i="18"/>
  <c r="AO28" i="18"/>
  <c r="AO32" i="18"/>
  <c r="AO29" i="18"/>
  <c r="AO8" i="18"/>
  <c r="AQ18" i="21"/>
  <c r="AO17" i="18"/>
  <c r="AN17" i="18"/>
  <c r="AN31" i="18"/>
  <c r="AN29" i="18"/>
  <c r="AN27" i="18"/>
  <c r="AN30" i="18"/>
  <c r="AN32" i="18"/>
  <c r="AN28" i="18"/>
  <c r="AO13" i="21"/>
  <c r="AO15" i="18"/>
  <c r="AO23" i="21"/>
  <c r="AO24" i="21"/>
  <c r="AO23" i="18"/>
  <c r="AQ15" i="21"/>
  <c r="AQ24" i="21"/>
  <c r="AQ22" i="21"/>
  <c r="AQ21" i="21"/>
  <c r="AT25" i="18" l="1"/>
  <c r="AU19" i="21"/>
  <c r="H22" i="23" s="1"/>
  <c r="AU7" i="21"/>
  <c r="H10" i="23" s="1"/>
  <c r="AT20" i="18"/>
  <c r="AU6" i="21"/>
  <c r="H9" i="23" s="1"/>
  <c r="AT32" i="18"/>
  <c r="AT22" i="18"/>
  <c r="AT26" i="18"/>
  <c r="AU25" i="21"/>
  <c r="H28" i="23" s="1"/>
  <c r="AU15" i="21"/>
  <c r="H18" i="23" s="1"/>
  <c r="AT9" i="18"/>
  <c r="AT21" i="18"/>
  <c r="AT7" i="18"/>
  <c r="AT13" i="18"/>
  <c r="AT16" i="18"/>
  <c r="AU17" i="21"/>
  <c r="H20" i="23" s="1"/>
  <c r="AU18" i="21"/>
  <c r="H21" i="23" s="1"/>
  <c r="AU23" i="21"/>
  <c r="H26" i="23" s="1"/>
  <c r="AU12" i="21"/>
  <c r="H15" i="23" s="1"/>
  <c r="AU30" i="21"/>
  <c r="H33" i="23" s="1"/>
  <c r="AU20" i="21"/>
  <c r="H23" i="23" s="1"/>
  <c r="AT18" i="18"/>
  <c r="AT12" i="18"/>
  <c r="AT24" i="18"/>
  <c r="AT23" i="18"/>
  <c r="AT11" i="18"/>
  <c r="AU24" i="21"/>
  <c r="H27" i="23" s="1"/>
  <c r="AT28" i="18"/>
  <c r="AT29" i="18"/>
  <c r="AU21" i="21"/>
  <c r="H24" i="23" s="1"/>
  <c r="AT19" i="18"/>
  <c r="AT14" i="18"/>
  <c r="AU11" i="21"/>
  <c r="H14" i="23" s="1"/>
  <c r="AT6" i="18"/>
  <c r="AT8" i="18"/>
  <c r="AU31" i="21"/>
  <c r="H34" i="23" s="1"/>
  <c r="AU10" i="21"/>
  <c r="H13" i="23" s="1"/>
  <c r="AT31" i="18"/>
  <c r="AU16" i="21"/>
  <c r="H19" i="23" s="1"/>
  <c r="AU22" i="21"/>
  <c r="H25" i="23" s="1"/>
  <c r="AU32" i="21"/>
  <c r="AT17" i="18"/>
  <c r="AT10" i="18"/>
  <c r="AU13" i="21"/>
  <c r="H16" i="23" s="1"/>
  <c r="AT27" i="18"/>
  <c r="AU26" i="21"/>
  <c r="H29" i="23" s="1"/>
  <c r="AT15" i="18"/>
  <c r="AU29" i="21"/>
  <c r="H32" i="23" s="1"/>
  <c r="AU28" i="21"/>
  <c r="H31" i="23" s="1"/>
  <c r="AU9" i="21"/>
  <c r="H12" i="23" s="1"/>
  <c r="AT30" i="18"/>
  <c r="AU8" i="21"/>
  <c r="H11" i="23" s="1"/>
  <c r="AU27" i="21"/>
  <c r="H30" i="23" s="1"/>
  <c r="H27" i="16" l="1"/>
  <c r="J27" i="16" s="1"/>
  <c r="K27" i="16" s="1"/>
  <c r="H24" i="16"/>
  <c r="J24" i="16" s="1"/>
  <c r="K24" i="16" s="1"/>
  <c r="H18" i="16"/>
  <c r="J18" i="16" s="1"/>
  <c r="K18" i="16" s="1"/>
  <c r="H22" i="16"/>
  <c r="J22" i="16" s="1"/>
  <c r="K22" i="16" s="1"/>
  <c r="H15" i="16"/>
  <c r="J15" i="16" s="1"/>
  <c r="K15" i="16" s="1"/>
  <c r="H19" i="16"/>
  <c r="J19" i="16" s="1"/>
  <c r="K19" i="16" s="1"/>
  <c r="H12" i="16"/>
  <c r="J12" i="16" s="1"/>
  <c r="K12" i="16" s="1"/>
  <c r="H25" i="16"/>
  <c r="J25" i="16" s="1"/>
  <c r="K25" i="16" s="1"/>
  <c r="H31" i="16"/>
  <c r="J31" i="16" s="1"/>
  <c r="K31" i="16" s="1"/>
  <c r="H29" i="16"/>
  <c r="J29" i="16" s="1"/>
  <c r="K29" i="16" s="1"/>
  <c r="H33" i="16"/>
  <c r="J33" i="16" s="1"/>
  <c r="K33" i="16" s="1"/>
  <c r="H34" i="16"/>
  <c r="J34" i="16" s="1"/>
  <c r="K34" i="16" s="1"/>
  <c r="H14" i="16"/>
  <c r="J14" i="16" s="1"/>
  <c r="K14" i="16" s="1"/>
  <c r="H16" i="16"/>
  <c r="J16" i="16" s="1"/>
  <c r="K16" i="16" s="1"/>
  <c r="H17" i="16"/>
  <c r="J17" i="16" s="1"/>
  <c r="K17" i="16" s="1"/>
  <c r="H23" i="16"/>
  <c r="J23" i="16" s="1"/>
  <c r="K23" i="16" s="1"/>
  <c r="H13" i="16"/>
  <c r="J13" i="16" s="1"/>
  <c r="K13" i="16" s="1"/>
  <c r="H11" i="16"/>
  <c r="J11" i="16" s="1"/>
  <c r="K11" i="16" s="1"/>
  <c r="H20" i="16"/>
  <c r="J20" i="16" s="1"/>
  <c r="K20" i="16" s="1"/>
  <c r="H9" i="16"/>
  <c r="J9" i="16" s="1"/>
  <c r="H21" i="16"/>
  <c r="J21" i="16" s="1"/>
  <c r="K21" i="16" s="1"/>
  <c r="H30" i="16"/>
  <c r="J30" i="16" s="1"/>
  <c r="K30" i="16" s="1"/>
  <c r="H32" i="16"/>
  <c r="J32" i="16" s="1"/>
  <c r="K32" i="16" s="1"/>
  <c r="H26" i="16"/>
  <c r="J26" i="16" s="1"/>
  <c r="K26" i="16" s="1"/>
  <c r="H10" i="16"/>
  <c r="J10" i="16" s="1"/>
  <c r="K10" i="16" s="1"/>
  <c r="H28" i="16"/>
  <c r="J28" i="16" s="1"/>
  <c r="K28" i="16" s="1"/>
  <c r="H35" i="23"/>
  <c r="J35" i="16" l="1"/>
  <c r="K9" i="16"/>
  <c r="K35" i="16" s="1"/>
  <c r="H35" i="16"/>
  <c r="J9" i="23" l="1"/>
  <c r="J10" i="23" l="1"/>
  <c r="K10" i="23" s="1"/>
  <c r="J26" i="23"/>
  <c r="K26" i="23" s="1"/>
  <c r="J29" i="23"/>
  <c r="K29" i="23" s="1"/>
  <c r="J23" i="23"/>
  <c r="K23" i="23" s="1"/>
  <c r="J21" i="23"/>
  <c r="K21" i="23" s="1"/>
  <c r="J20" i="23"/>
  <c r="K20" i="23" s="1"/>
  <c r="J13" i="23"/>
  <c r="K13" i="23" s="1"/>
  <c r="J14" i="23"/>
  <c r="K14" i="23" s="1"/>
  <c r="J30" i="23"/>
  <c r="K30" i="23" s="1"/>
  <c r="J11" i="23"/>
  <c r="K11" i="23" s="1"/>
  <c r="J27" i="23"/>
  <c r="K27" i="23" s="1"/>
  <c r="J33" i="23"/>
  <c r="K33" i="23" s="1"/>
  <c r="J24" i="23"/>
  <c r="K24" i="23" s="1"/>
  <c r="J25" i="23"/>
  <c r="K25" i="23" s="1"/>
  <c r="J34" i="23"/>
  <c r="K34" i="23" s="1"/>
  <c r="J15" i="23"/>
  <c r="K15" i="23" s="1"/>
  <c r="J31" i="23"/>
  <c r="K31" i="23" s="1"/>
  <c r="J12" i="23"/>
  <c r="K12" i="23" s="1"/>
  <c r="J22" i="23"/>
  <c r="K22" i="23" s="1"/>
  <c r="J17" i="23"/>
  <c r="K17" i="23" s="1"/>
  <c r="J16" i="23"/>
  <c r="K16" i="23" s="1"/>
  <c r="J32" i="23"/>
  <c r="K32" i="23" s="1"/>
  <c r="J28" i="23"/>
  <c r="K28" i="23" s="1"/>
  <c r="J18" i="23"/>
  <c r="K18" i="23" s="1"/>
  <c r="J19" i="23"/>
  <c r="K19" i="23" s="1"/>
  <c r="K9" i="23" l="1"/>
  <c r="K35" i="23" s="1"/>
  <c r="J35" i="23"/>
  <c r="AO9" i="11"/>
  <c r="AO10" i="11"/>
  <c r="AO7" i="11"/>
  <c r="AO28" i="11"/>
  <c r="AO23" i="11"/>
  <c r="AO22" i="11"/>
  <c r="AO8" i="11"/>
  <c r="AO31" i="11"/>
  <c r="AO21" i="11"/>
  <c r="AO30" i="11"/>
  <c r="AO12" i="11"/>
  <c r="AO13" i="11"/>
  <c r="AO26" i="11"/>
  <c r="AO16" i="11"/>
  <c r="AO24" i="11"/>
  <c r="AO27" i="11"/>
  <c r="AO17" i="11"/>
  <c r="AO32" i="11"/>
  <c r="AO15" i="11"/>
  <c r="AO18" i="11"/>
  <c r="AO19" i="11"/>
  <c r="AO25" i="11"/>
  <c r="AO14" i="11"/>
  <c r="AO11" i="11"/>
  <c r="AO20" i="11"/>
  <c r="AP28" i="11"/>
  <c r="AP18" i="11"/>
  <c r="AP19" i="11"/>
  <c r="AP20" i="11"/>
  <c r="AP23" i="11"/>
  <c r="AP11" i="11"/>
  <c r="AP10" i="11"/>
  <c r="AP9" i="11"/>
  <c r="AP24" i="11"/>
  <c r="AP26" i="11"/>
  <c r="AP21" i="11"/>
  <c r="AP14" i="11"/>
  <c r="AP13" i="11"/>
  <c r="AP32" i="11"/>
  <c r="AP30" i="11"/>
  <c r="AP27" i="11"/>
  <c r="AP8" i="11"/>
  <c r="AP17" i="11"/>
  <c r="AP25" i="11"/>
  <c r="AP12" i="11"/>
  <c r="AP15" i="11"/>
  <c r="AP22" i="11"/>
  <c r="AP16" i="11"/>
  <c r="AP7" i="11"/>
  <c r="AP29" i="11"/>
  <c r="AP31" i="11"/>
  <c r="AQ12" i="11"/>
  <c r="AQ32" i="11"/>
  <c r="AQ19" i="11"/>
  <c r="AQ17" i="11"/>
  <c r="AQ28" i="11"/>
  <c r="AQ23" i="11"/>
  <c r="AQ13" i="11"/>
  <c r="AQ14" i="11"/>
  <c r="AQ20" i="11"/>
  <c r="AQ10" i="11"/>
  <c r="AQ25" i="11"/>
  <c r="AQ24" i="11"/>
  <c r="AQ26" i="11"/>
  <c r="AQ18" i="11"/>
  <c r="AQ16" i="11"/>
  <c r="AQ30" i="11"/>
  <c r="AQ31" i="11"/>
  <c r="AQ21" i="11"/>
  <c r="AQ29" i="11"/>
  <c r="AQ15" i="11"/>
  <c r="AQ11" i="11"/>
  <c r="AQ22" i="11"/>
  <c r="AQ8" i="11"/>
  <c r="AQ7" i="11"/>
  <c r="AQ9" i="11"/>
  <c r="AQ27" i="11"/>
  <c r="AT20" i="11"/>
  <c r="AT23" i="11"/>
  <c r="AT22" i="11"/>
  <c r="AT27" i="11"/>
  <c r="AT14" i="11"/>
  <c r="AT10" i="11"/>
  <c r="AT7" i="11"/>
  <c r="AT9" i="11"/>
  <c r="AT16" i="11"/>
  <c r="AT13" i="11"/>
  <c r="AT19" i="11"/>
  <c r="AT17" i="11"/>
  <c r="AT29" i="11"/>
  <c r="AT32" i="11"/>
  <c r="AT31" i="11"/>
  <c r="AT11" i="11"/>
  <c r="AT24" i="11"/>
  <c r="AT15" i="11"/>
  <c r="AT30" i="11"/>
  <c r="AT26" i="11"/>
  <c r="AT6" i="11"/>
  <c r="AU6" i="11" s="1"/>
  <c r="AT18" i="11"/>
  <c r="AT25" i="11"/>
  <c r="AT28" i="11"/>
  <c r="AT12" i="11"/>
  <c r="AT21" i="11"/>
  <c r="AT8" i="11"/>
  <c r="AU29" i="11" l="1"/>
  <c r="AU9" i="11"/>
  <c r="AU26" i="11"/>
  <c r="H29" i="9" s="1"/>
  <c r="J29" i="9" s="1"/>
  <c r="AU17" i="11"/>
  <c r="AU31" i="11"/>
  <c r="H34" i="9" s="1"/>
  <c r="J34" i="9" s="1"/>
  <c r="AU16" i="11"/>
  <c r="AU12" i="11"/>
  <c r="AU24" i="11"/>
  <c r="AU14" i="11"/>
  <c r="H17" i="9" s="1"/>
  <c r="J17" i="9" s="1"/>
  <c r="AU11" i="11"/>
  <c r="H14" i="9" s="1"/>
  <c r="AU19" i="11"/>
  <c r="H22" i="9" s="1"/>
  <c r="J22" i="9" s="1"/>
  <c r="AU27" i="11"/>
  <c r="AU18" i="11"/>
  <c r="H21" i="9" s="1"/>
  <c r="J21" i="9" s="1"/>
  <c r="AU20" i="11"/>
  <c r="AU7" i="11"/>
  <c r="H10" i="9" s="1"/>
  <c r="AU21" i="11"/>
  <c r="AU22" i="11"/>
  <c r="H25" i="9" s="1"/>
  <c r="J25" i="9" s="1"/>
  <c r="AU25" i="11"/>
  <c r="H28" i="9" s="1"/>
  <c r="J28" i="9" s="1"/>
  <c r="AU30" i="11"/>
  <c r="AU32" i="11"/>
  <c r="AU10" i="11"/>
  <c r="AU28" i="11"/>
  <c r="H31" i="9" s="1"/>
  <c r="J31" i="9" s="1"/>
  <c r="AU8" i="11"/>
  <c r="H11" i="9" s="1"/>
  <c r="AU15" i="11"/>
  <c r="AU13" i="11"/>
  <c r="H16" i="9" s="1"/>
  <c r="J16" i="9" s="1"/>
  <c r="AU23" i="11"/>
  <c r="H9" i="9"/>
  <c r="J9" i="9" l="1"/>
  <c r="J11" i="9"/>
  <c r="J10" i="9"/>
  <c r="J14" i="9"/>
  <c r="H24" i="9"/>
  <c r="J24" i="9" s="1"/>
  <c r="H13" i="9"/>
  <c r="H27" i="9"/>
  <c r="J27" i="9" s="1"/>
  <c r="H19" i="9"/>
  <c r="J19" i="9" s="1"/>
  <c r="H33" i="9"/>
  <c r="J33" i="9" s="1"/>
  <c r="H18" i="9"/>
  <c r="J18" i="9" s="1"/>
  <c r="H30" i="9"/>
  <c r="J30" i="9" s="1"/>
  <c r="H20" i="9"/>
  <c r="J20" i="9" s="1"/>
  <c r="H15" i="9"/>
  <c r="J15" i="9" s="1"/>
  <c r="H26" i="9"/>
  <c r="J26" i="9" s="1"/>
  <c r="H23" i="9"/>
  <c r="J23" i="9" s="1"/>
  <c r="H32" i="9"/>
  <c r="J32" i="9" s="1"/>
  <c r="H12" i="9"/>
  <c r="J13" i="9" l="1"/>
  <c r="J12" i="9"/>
  <c r="H35" i="9"/>
  <c r="K9" i="9" l="1"/>
  <c r="K10" i="9"/>
  <c r="K34" i="9"/>
  <c r="K30" i="9"/>
  <c r="K33" i="9"/>
  <c r="K31" i="9"/>
  <c r="K13" i="9"/>
  <c r="K16" i="9"/>
  <c r="K20" i="9"/>
  <c r="K28" i="9"/>
  <c r="K32" i="9"/>
  <c r="K17" i="9"/>
  <c r="K15" i="9"/>
  <c r="K27" i="9"/>
  <c r="K12" i="9"/>
  <c r="K14" i="9"/>
  <c r="K24" i="9"/>
  <c r="K11" i="9"/>
  <c r="K23" i="9"/>
  <c r="K26" i="9"/>
  <c r="K25" i="9"/>
  <c r="K18" i="9"/>
  <c r="K21" i="9"/>
  <c r="K22" i="9"/>
  <c r="K29" i="9"/>
  <c r="K19" i="9"/>
  <c r="K35" i="9" l="1"/>
  <c r="J35" i="9"/>
  <c r="R9" i="9" l="1"/>
  <c r="S9" i="9" s="1"/>
  <c r="P23" i="9"/>
  <c r="S23" i="9" s="1"/>
  <c r="P29" i="9"/>
  <c r="S29" i="9" s="1"/>
  <c r="P34" i="9"/>
  <c r="P18" i="9"/>
  <c r="S18" i="9" s="1"/>
  <c r="P22" i="9"/>
  <c r="S22" i="9" s="1"/>
  <c r="P30" i="9"/>
  <c r="S30" i="9" s="1"/>
  <c r="U30" i="9" s="1"/>
  <c r="P19" i="9"/>
  <c r="S19" i="9" s="1"/>
  <c r="P12" i="9"/>
  <c r="P24" i="9"/>
  <c r="S24" i="9" s="1"/>
  <c r="P32" i="9"/>
  <c r="S32" i="9" s="1"/>
  <c r="U32" i="9" s="1"/>
  <c r="P16" i="9"/>
  <c r="S16" i="9" s="1"/>
  <c r="P25" i="9"/>
  <c r="S25" i="9" s="1"/>
  <c r="P10" i="9"/>
  <c r="S10" i="9" s="1"/>
  <c r="P28" i="9"/>
  <c r="S28" i="9" s="1"/>
  <c r="P15" i="9"/>
  <c r="S15" i="9" s="1"/>
  <c r="P14" i="9"/>
  <c r="S14" i="9" s="1"/>
  <c r="P17" i="9"/>
  <c r="S17" i="9" s="1"/>
  <c r="P33" i="9"/>
  <c r="S33" i="9" s="1"/>
  <c r="U33" i="9" s="1"/>
  <c r="P11" i="9"/>
  <c r="S11" i="9" s="1"/>
  <c r="P27" i="9"/>
  <c r="S27" i="9" s="1"/>
  <c r="P21" i="9"/>
  <c r="S21" i="9" s="1"/>
  <c r="P26" i="9"/>
  <c r="S26" i="9" s="1"/>
  <c r="U26" i="9" s="1"/>
  <c r="P31" i="9"/>
  <c r="S31" i="9" s="1"/>
  <c r="P20" i="9"/>
  <c r="S20" i="9" s="1"/>
  <c r="P13" i="9"/>
  <c r="S13" i="9" s="1"/>
  <c r="X32" i="9" l="1"/>
  <c r="X26" i="9"/>
  <c r="X30" i="9"/>
  <c r="X33" i="9"/>
  <c r="S12" i="9"/>
  <c r="S34" i="9"/>
  <c r="P35" i="9"/>
  <c r="V33" i="9" l="1"/>
  <c r="V30" i="9"/>
  <c r="V26" i="9"/>
  <c r="V32" i="9"/>
  <c r="U9" i="9"/>
  <c r="X9" i="9" s="1"/>
  <c r="S35" i="9"/>
  <c r="O33" i="23"/>
  <c r="W13" i="9"/>
  <c r="W21" i="9"/>
  <c r="W25" i="9"/>
  <c r="W29" i="9"/>
  <c r="W10" i="9"/>
  <c r="W14" i="9"/>
  <c r="W18" i="9"/>
  <c r="W22" i="9"/>
  <c r="W11" i="9"/>
  <c r="W19" i="9"/>
  <c r="W27" i="9"/>
  <c r="W16" i="9"/>
  <c r="W28" i="9"/>
  <c r="V9" i="9" l="1"/>
  <c r="W17" i="9"/>
  <c r="V17" i="9" s="1"/>
  <c r="W12" i="9"/>
  <c r="V12" i="9" s="1"/>
  <c r="W15" i="9"/>
  <c r="V15" i="9" s="1"/>
  <c r="W24" i="9"/>
  <c r="V24" i="9" s="1"/>
  <c r="W20" i="9"/>
  <c r="V20" i="9" s="1"/>
  <c r="W23" i="9"/>
  <c r="V23" i="9" s="1"/>
  <c r="U11" i="9"/>
  <c r="U13" i="9"/>
  <c r="X13" i="9" s="1"/>
  <c r="U27" i="9"/>
  <c r="U10" i="9"/>
  <c r="U22" i="9"/>
  <c r="U29" i="9"/>
  <c r="U16" i="9"/>
  <c r="U19" i="9"/>
  <c r="U18" i="9"/>
  <c r="V18" i="9" s="1"/>
  <c r="U25" i="9"/>
  <c r="U28" i="9"/>
  <c r="U14" i="9"/>
  <c r="U21" i="9"/>
  <c r="O12" i="23"/>
  <c r="Q12" i="23" s="1"/>
  <c r="O30" i="23"/>
  <c r="O32" i="23"/>
  <c r="Q33" i="23"/>
  <c r="O31" i="23"/>
  <c r="O9" i="23"/>
  <c r="O34" i="23"/>
  <c r="P9" i="23" l="1"/>
  <c r="Q9" i="23"/>
  <c r="V13" i="9"/>
  <c r="X28" i="9"/>
  <c r="X16" i="9"/>
  <c r="X27" i="9"/>
  <c r="X25" i="9"/>
  <c r="X29" i="9"/>
  <c r="X21" i="9"/>
  <c r="X22" i="9"/>
  <c r="V11" i="9"/>
  <c r="X14" i="9"/>
  <c r="X19" i="9"/>
  <c r="X10" i="9"/>
  <c r="W35" i="9"/>
  <c r="T35" i="9"/>
  <c r="T37" i="9" s="1"/>
  <c r="O17" i="23"/>
  <c r="Q17" i="23" s="1"/>
  <c r="O13" i="23"/>
  <c r="Q13" i="23" s="1"/>
  <c r="O22" i="23"/>
  <c r="Q22" i="23" s="1"/>
  <c r="O16" i="23"/>
  <c r="Q16" i="23" s="1"/>
  <c r="O21" i="23"/>
  <c r="Q21" i="23" s="1"/>
  <c r="O14" i="23"/>
  <c r="Q14" i="23" s="1"/>
  <c r="O11" i="23"/>
  <c r="Q11" i="23" s="1"/>
  <c r="O24" i="23"/>
  <c r="Q24" i="23" s="1"/>
  <c r="O25" i="23"/>
  <c r="Q25" i="23" s="1"/>
  <c r="O15" i="23"/>
  <c r="Q15" i="23" s="1"/>
  <c r="O28" i="23"/>
  <c r="Q28" i="23" s="1"/>
  <c r="O29" i="23"/>
  <c r="Q29" i="23" s="1"/>
  <c r="O19" i="23"/>
  <c r="Q19" i="23" s="1"/>
  <c r="O26" i="23"/>
  <c r="Q26" i="23" s="1"/>
  <c r="O23" i="23"/>
  <c r="Q23" i="23" s="1"/>
  <c r="O20" i="23"/>
  <c r="Q20" i="23" s="1"/>
  <c r="O27" i="23"/>
  <c r="Q27" i="23" s="1"/>
  <c r="O18" i="23"/>
  <c r="Q18" i="23" s="1"/>
  <c r="Q30" i="23"/>
  <c r="Q31" i="23"/>
  <c r="Q32" i="23"/>
  <c r="Q34" i="23"/>
  <c r="V14" i="9" l="1"/>
  <c r="V29" i="9"/>
  <c r="V28" i="9"/>
  <c r="V16" i="9"/>
  <c r="V25" i="9"/>
  <c r="V19" i="9"/>
  <c r="V21" i="9"/>
  <c r="V10" i="9"/>
  <c r="V22" i="9"/>
  <c r="V27" i="9"/>
  <c r="W37" i="9"/>
  <c r="X35" i="9"/>
  <c r="X37" i="9" s="1"/>
  <c r="U35" i="9"/>
  <c r="O10" i="23"/>
  <c r="Q10" i="23" s="1"/>
  <c r="Q35" i="23" s="1"/>
  <c r="O35" i="23"/>
  <c r="V37" i="9" l="1"/>
  <c r="V35" i="9"/>
  <c r="U37" i="9"/>
  <c r="S37" i="9" s="1"/>
  <c r="P26" i="23" l="1"/>
  <c r="P18" i="23" l="1"/>
  <c r="P29" i="23"/>
  <c r="T29" i="23" s="1"/>
  <c r="V29" i="23" s="1"/>
  <c r="P25" i="23"/>
  <c r="T25" i="23" s="1"/>
  <c r="V25" i="23" s="1"/>
  <c r="P32" i="23"/>
  <c r="T32" i="23" s="1"/>
  <c r="V32" i="23" s="1"/>
  <c r="P13" i="23"/>
  <c r="T13" i="23" s="1"/>
  <c r="V13" i="23" s="1"/>
  <c r="P30" i="23"/>
  <c r="P23" i="23"/>
  <c r="P33" i="23"/>
  <c r="P24" i="23"/>
  <c r="P17" i="23"/>
  <c r="P28" i="23"/>
  <c r="P10" i="23"/>
  <c r="T10" i="23" s="1"/>
  <c r="V10" i="23" s="1"/>
  <c r="P31" i="23"/>
  <c r="P21" i="23"/>
  <c r="T21" i="23" s="1"/>
  <c r="V21" i="23" s="1"/>
  <c r="P16" i="23"/>
  <c r="T26" i="23"/>
  <c r="V26" i="23" s="1"/>
  <c r="P22" i="23"/>
  <c r="P20" i="23"/>
  <c r="P11" i="23"/>
  <c r="T11" i="23" s="1"/>
  <c r="V11" i="23" s="1"/>
  <c r="P14" i="23"/>
  <c r="T14" i="23" s="1"/>
  <c r="V14" i="23" s="1"/>
  <c r="P19" i="23"/>
  <c r="T19" i="23" s="1"/>
  <c r="V19" i="23" s="1"/>
  <c r="P34" i="23"/>
  <c r="P15" i="23"/>
  <c r="P27" i="23"/>
  <c r="T27" i="23" s="1"/>
  <c r="V27" i="23" s="1"/>
  <c r="P12" i="23"/>
  <c r="T16" i="23" l="1"/>
  <c r="T28" i="23"/>
  <c r="V28" i="23" s="1"/>
  <c r="T22" i="23"/>
  <c r="V22" i="23" s="1"/>
  <c r="T18" i="23"/>
  <c r="V18" i="23" s="1"/>
  <c r="P35" i="23"/>
  <c r="T9" i="23" l="1"/>
  <c r="T35" i="23" l="1"/>
  <c r="T37" i="23" l="1"/>
  <c r="V35" i="23"/>
  <c r="V37" i="23" s="1"/>
  <c r="R37" i="23" l="1"/>
  <c r="P17" i="16"/>
  <c r="S17" i="16" s="1"/>
  <c r="V17" i="16" s="1"/>
  <c r="X17" i="16" s="1"/>
  <c r="P14" i="16"/>
  <c r="S14" i="16" s="1"/>
  <c r="V14" i="16" s="1"/>
  <c r="X14" i="16" s="1"/>
  <c r="P33" i="16"/>
  <c r="S33" i="16" s="1"/>
  <c r="V33" i="16" s="1"/>
  <c r="X33" i="16" s="1"/>
  <c r="P18" i="16"/>
  <c r="S18" i="16" s="1"/>
  <c r="V18" i="16" s="1"/>
  <c r="X18" i="16" s="1"/>
  <c r="P24" i="16" l="1"/>
  <c r="S24" i="16" s="1"/>
  <c r="V24" i="16" s="1"/>
  <c r="X24" i="16" s="1"/>
  <c r="P28" i="16"/>
  <c r="S28" i="16" s="1"/>
  <c r="V28" i="16" s="1"/>
  <c r="X28" i="16" s="1"/>
  <c r="P21" i="16"/>
  <c r="S21" i="16" s="1"/>
  <c r="P19" i="16"/>
  <c r="S19" i="16" s="1"/>
  <c r="V19" i="16" s="1"/>
  <c r="X19" i="16" s="1"/>
  <c r="S10" i="16"/>
  <c r="V10" i="16" s="1"/>
  <c r="X10" i="16" s="1"/>
  <c r="S12" i="16"/>
  <c r="V12" i="16" s="1"/>
  <c r="X12" i="16" s="1"/>
  <c r="P30" i="16"/>
  <c r="S30" i="16" s="1"/>
  <c r="V30" i="16" s="1"/>
  <c r="X30" i="16" s="1"/>
  <c r="P9" i="16"/>
  <c r="P16" i="16"/>
  <c r="S16" i="16" s="1"/>
  <c r="V16" i="16" s="1"/>
  <c r="X16" i="16" s="1"/>
  <c r="P11" i="16"/>
  <c r="S11" i="16" s="1"/>
  <c r="V11" i="16" s="1"/>
  <c r="X11" i="16" s="1"/>
  <c r="P26" i="16"/>
  <c r="S26" i="16" s="1"/>
  <c r="V26" i="16" s="1"/>
  <c r="X26" i="16" s="1"/>
  <c r="U33" i="16"/>
  <c r="U14" i="16"/>
  <c r="U17" i="16"/>
  <c r="U18" i="16"/>
  <c r="P29" i="16"/>
  <c r="S29" i="16" s="1"/>
  <c r="V29" i="16" s="1"/>
  <c r="X29" i="16" s="1"/>
  <c r="P13" i="16"/>
  <c r="S13" i="16" s="1"/>
  <c r="V13" i="16" s="1"/>
  <c r="X13" i="16" s="1"/>
  <c r="P22" i="16"/>
  <c r="S22" i="16" s="1"/>
  <c r="V22" i="16" s="1"/>
  <c r="X22" i="16" s="1"/>
  <c r="P27" i="16"/>
  <c r="S27" i="16" s="1"/>
  <c r="V27" i="16" s="1"/>
  <c r="X27" i="16" s="1"/>
  <c r="P31" i="16"/>
  <c r="S31" i="16" s="1"/>
  <c r="V31" i="16" s="1"/>
  <c r="X31" i="16" s="1"/>
  <c r="P34" i="16"/>
  <c r="V34" i="16" s="1"/>
  <c r="X34" i="16" s="1"/>
  <c r="P23" i="16"/>
  <c r="S23" i="16" s="1"/>
  <c r="V23" i="16" s="1"/>
  <c r="X23" i="16" s="1"/>
  <c r="P32" i="16"/>
  <c r="S32" i="16" s="1"/>
  <c r="V32" i="16" s="1"/>
  <c r="X32" i="16" s="1"/>
  <c r="P20" i="16"/>
  <c r="S20" i="16" s="1"/>
  <c r="V20" i="16" s="1"/>
  <c r="X20" i="16" s="1"/>
  <c r="P15" i="16"/>
  <c r="S15" i="16" s="1"/>
  <c r="V15" i="16" s="1"/>
  <c r="X15" i="16" s="1"/>
  <c r="P25" i="16"/>
  <c r="S25" i="16" s="1"/>
  <c r="V25" i="16" s="1"/>
  <c r="X25" i="16" s="1"/>
  <c r="U9" i="16" l="1"/>
  <c r="U26" i="16"/>
  <c r="U30" i="16"/>
  <c r="U28" i="16"/>
  <c r="U19" i="16"/>
  <c r="U10" i="16"/>
  <c r="U21" i="16"/>
  <c r="U24" i="16"/>
  <c r="U16" i="16"/>
  <c r="U11" i="16"/>
  <c r="U12" i="16"/>
  <c r="U23" i="16"/>
  <c r="S35" i="16"/>
  <c r="P35" i="16"/>
  <c r="U34" i="16"/>
  <c r="U22" i="16"/>
  <c r="U13" i="16"/>
  <c r="U29" i="16"/>
  <c r="U31" i="16"/>
  <c r="U15" i="16"/>
  <c r="U25" i="16"/>
  <c r="U20" i="16"/>
  <c r="U32" i="16"/>
  <c r="U27" i="16"/>
  <c r="V9" i="16" l="1"/>
  <c r="X9" i="16" s="1"/>
  <c r="U35" i="16"/>
  <c r="V35" i="16" l="1"/>
  <c r="X35" i="16" s="1"/>
</calcChain>
</file>

<file path=xl/sharedStrings.xml><?xml version="1.0" encoding="utf-8"?>
<sst xmlns="http://schemas.openxmlformats.org/spreadsheetml/2006/main" count="748" uniqueCount="205">
  <si>
    <t>Муниципальные районы городские округа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</si>
  <si>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</si>
  <si>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</si>
  <si>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</si>
  <si>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</si>
  <si>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</si>
  <si>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</si>
  <si>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</si>
  <si>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</si>
  <si>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</si>
  <si>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</si>
  <si>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</si>
  <si>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</si>
  <si>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</si>
  <si>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</si>
  <si>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</si>
  <si>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</si>
  <si>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</si>
  <si>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</si>
  <si>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</si>
  <si>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</si>
  <si>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</si>
  <si>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ИТОГО</t>
  </si>
  <si>
    <t>г. Алатырь</t>
  </si>
  <si>
    <t>г. Канаш</t>
  </si>
  <si>
    <t>г. Новочебоксарск</t>
  </si>
  <si>
    <t>г. Шумерля</t>
  </si>
  <si>
    <t>г. Чебоксары</t>
  </si>
  <si>
    <t>ВСЕГО</t>
  </si>
  <si>
    <t>№ п/п</t>
  </si>
  <si>
    <t>Репрезентативные налоговые доходы</t>
  </si>
  <si>
    <t>НДФЛ</t>
  </si>
  <si>
    <t>ЕНВД</t>
  </si>
  <si>
    <t>ЕСХ</t>
  </si>
  <si>
    <t>ЗН</t>
  </si>
  <si>
    <t>НИФЛ</t>
  </si>
  <si>
    <t>Госпошлина</t>
  </si>
  <si>
    <t>Средняя репрезентативная налоговая ставка</t>
  </si>
  <si>
    <t>Суммарная налоговая база</t>
  </si>
  <si>
    <t>Оценка доходов в консолидированный бюджет ЧР</t>
  </si>
  <si>
    <t>Коэффициент стоимости предоставления коммунальных услуг, Кку</t>
  </si>
  <si>
    <t>Коэффициент дисперсности расселения, Кдисп</t>
  </si>
  <si>
    <t>ИБРдоу</t>
  </si>
  <si>
    <t>ИБРобраз</t>
  </si>
  <si>
    <t>ИБРкульт</t>
  </si>
  <si>
    <t>в том числе:</t>
  </si>
  <si>
    <t>ИБР иные</t>
  </si>
  <si>
    <t>Доля ИБР</t>
  </si>
  <si>
    <t>ИБР</t>
  </si>
  <si>
    <t>ИНП</t>
  </si>
  <si>
    <t>Прогноз налоговых и неналоговых доходов, НД</t>
  </si>
  <si>
    <t>Оj</t>
  </si>
  <si>
    <t xml:space="preserve">Прогноз НДФЛ, по субъекту, тыс. рублей </t>
  </si>
  <si>
    <t>Прогноз ЕНВД по субъекту, тыс. рублей</t>
  </si>
  <si>
    <t>НПенвд</t>
  </si>
  <si>
    <t>Нпгосп</t>
  </si>
  <si>
    <t>НПj</t>
  </si>
  <si>
    <t>ИНПj</t>
  </si>
  <si>
    <t>Прогноз налоговых и неналоговых доходов на 1 жит населения</t>
  </si>
  <si>
    <t>Дети в возрасте от 7 до 17 лет</t>
  </si>
  <si>
    <t>ИБРдор</t>
  </si>
  <si>
    <t>Накциз</t>
  </si>
  <si>
    <t>Коэффициент уровня урбанизации, Курб</t>
  </si>
  <si>
    <t>SUMj(ПijxKnij)</t>
  </si>
  <si>
    <t>5=гр.3хгр.4</t>
  </si>
  <si>
    <t xml:space="preserve">ИБР омсу        </t>
  </si>
  <si>
    <t>Дети в возрасте                   от 1-6 лет</t>
  </si>
  <si>
    <t xml:space="preserve">Коэффициент дисперсности расселения, Кдисп </t>
  </si>
  <si>
    <t>7</t>
  </si>
  <si>
    <t>9</t>
  </si>
  <si>
    <t>10</t>
  </si>
  <si>
    <t>11</t>
  </si>
  <si>
    <t xml:space="preserve">Доля вида расходов  </t>
  </si>
  <si>
    <t>14</t>
  </si>
  <si>
    <t>16</t>
  </si>
  <si>
    <t>17</t>
  </si>
  <si>
    <t>18</t>
  </si>
  <si>
    <t>21</t>
  </si>
  <si>
    <t>22</t>
  </si>
  <si>
    <t>25</t>
  </si>
  <si>
    <t>26</t>
  </si>
  <si>
    <t>29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</si>
  <si>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</si>
  <si>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</si>
  <si>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</si>
  <si>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</si>
  <si>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</si>
  <si>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</si>
  <si>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</si>
  <si>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</si>
  <si>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</si>
  <si>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</si>
  <si>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</si>
  <si>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</si>
  <si>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Коэффициент протяженности дорог, Кдорог</t>
  </si>
  <si>
    <t>Коэффициент масштаба, Км</t>
  </si>
  <si>
    <t>7=гр.6/гр.7</t>
  </si>
  <si>
    <t>ДПj  (сумма дотации, установленная в Законе на плановый период)</t>
  </si>
  <si>
    <t>дополнительный норматив</t>
  </si>
  <si>
    <t xml:space="preserve">ИТОГО </t>
  </si>
  <si>
    <t>Расчет Дотации</t>
  </si>
  <si>
    <t xml:space="preserve">Средняя ставка                    РСi </t>
  </si>
  <si>
    <t>10=гр.9</t>
  </si>
  <si>
    <t>6=гр.5/SUMгр.4</t>
  </si>
  <si>
    <t>7=гр.4*гр.6*15%</t>
  </si>
  <si>
    <t>10=гр.9/SUMгр.8</t>
  </si>
  <si>
    <t>11=гр.8*гр.10</t>
  </si>
  <si>
    <t>14=гр.13</t>
  </si>
  <si>
    <t>16=гр.15</t>
  </si>
  <si>
    <t>25=гр.7+гр.11+гр.14+гр.16</t>
  </si>
  <si>
    <t>26=(гр.25/гр.3)/              (SUMгр.25/SUMгр.3)</t>
  </si>
  <si>
    <t>12=гр.7*гр.8*гр.9*гр.10*гр.11</t>
  </si>
  <si>
    <t>13=(гр.12/SUMгр.12)/(гр.3/SUMгр.3)</t>
  </si>
  <si>
    <t>19=гр14*гр.15*гр.16*гр.17*гр.18</t>
  </si>
  <si>
    <t>20=(гр.19/SUMгр.19)/(гр.3/SUMгр.3)</t>
  </si>
  <si>
    <t>23=гр.3*гр.21*гр.22</t>
  </si>
  <si>
    <t>24=(гр.23/SUMгр.23)/(гр.3/SUMгр.3)</t>
  </si>
  <si>
    <t>24=(гр.27/SUMгр.27)/(гр.3/SUMгр.3)</t>
  </si>
  <si>
    <t>30=гр.3*гр.29</t>
  </si>
  <si>
    <t>31=(гр.30/SUMгр.30)/(гр.3/SUMгр.3)</t>
  </si>
  <si>
    <t>6=(гр.5/SUMгр.5)/(гр.3/SUMгр.3)</t>
  </si>
  <si>
    <t>ИБР благоустр</t>
  </si>
  <si>
    <t xml:space="preserve">Коэффициент благоустройства, Кблаг </t>
  </si>
  <si>
    <t>27=гр.3*гр.25</t>
  </si>
  <si>
    <t>34=(гр.33/SUMгр.33)/(гр.3/SUMгр.3)</t>
  </si>
  <si>
    <t>Разница Дj  от Закона</t>
  </si>
  <si>
    <r>
      <rPr>
        <sz val="12"/>
        <color theme="1"/>
        <rFont val="TimesET"/>
      </rPr>
      <t>Объем средств, необходимый для доведения уровня бюджетной обеспеченности</t>
    </r>
    <r>
      <rPr>
        <sz val="15"/>
        <color theme="1"/>
        <rFont val="TimesET"/>
      </rPr>
      <t xml:space="preserve">                            </t>
    </r>
    <r>
      <rPr>
        <b/>
        <sz val="15"/>
        <color theme="1"/>
        <rFont val="TimesET"/>
      </rPr>
      <t xml:space="preserve">Оj </t>
    </r>
  </si>
  <si>
    <t>Утверждено в Законе на 2020 год</t>
  </si>
  <si>
    <t>SUM (ДПj -  Дj)  Сумма необходимая для доведения до уровня, установленного в Законе на 2020 год</t>
  </si>
  <si>
    <t>Расчет индекса налогового потенциала (ИНП) на 2020 год</t>
  </si>
  <si>
    <t>Расчет индекса налогового потенциала (ИНП) на 2021 год</t>
  </si>
  <si>
    <t>Расчет размера дотации на выравнивание бюджетной обеспеченности муниципальных районов (городских округов) на 2020 год</t>
  </si>
  <si>
    <t>Расчет размера дотации на выравнивание бюджетной обеспеченности муниципальных районов (городских округов) на 2021 год</t>
  </si>
  <si>
    <t>9=гр.4*(гр.8-гр.7)*гр.5*гр.2</t>
  </si>
  <si>
    <t>Прогноз НДФЛ, по субъекту, тыс. рублей                       Пдi</t>
  </si>
  <si>
    <t>Дотация на 2020 год (прогноз)                Дj2</t>
  </si>
  <si>
    <t xml:space="preserve">дотация на выравнивание </t>
  </si>
  <si>
    <t>Дотация, заменяемая допнормативом от НДФЛ</t>
  </si>
  <si>
    <t>Дотация на 2021 год (прогноз)                Дj2</t>
  </si>
  <si>
    <r>
      <t xml:space="preserve">Дотация                            </t>
    </r>
    <r>
      <rPr>
        <b/>
        <sz val="15"/>
        <color theme="1"/>
        <rFont val="TimesET"/>
      </rPr>
      <t xml:space="preserve">Дj </t>
    </r>
  </si>
  <si>
    <t>дотация на выравнивание на 2020 год</t>
  </si>
  <si>
    <r>
      <t xml:space="preserve">Дотация                             </t>
    </r>
    <r>
      <rPr>
        <b/>
        <sz val="15"/>
        <color theme="1"/>
        <rFont val="TimesET"/>
      </rPr>
      <t xml:space="preserve">Дj </t>
    </r>
  </si>
  <si>
    <r>
      <t xml:space="preserve">Дотация                                         </t>
    </r>
    <r>
      <rPr>
        <b/>
        <sz val="15"/>
        <color theme="1"/>
        <rFont val="TimesET"/>
      </rPr>
      <t xml:space="preserve">Дj </t>
    </r>
  </si>
  <si>
    <t>Дотация, заменяемая допнормативом от НДФЛ   ОКРУГЛ</t>
  </si>
  <si>
    <t>Дотация на 2020 год (прогноз)                Дj2                         ОКРУГЛ</t>
  </si>
  <si>
    <t>БОj                                 (ИНПj /ИБРj)</t>
  </si>
  <si>
    <t>44</t>
  </si>
  <si>
    <t>45</t>
  </si>
  <si>
    <t>46=гр.39+гр.40+гр.41+гр.42+гр.43+гр.44+гр.45</t>
  </si>
  <si>
    <t>Нераспределенный резерв</t>
  </si>
  <si>
    <t>8=SUМгр.7/26*(k=2)</t>
  </si>
  <si>
    <t>8=SUМгр.7/26*k</t>
  </si>
  <si>
    <t>ИБР                                               SUM (аi х ИБРij)</t>
  </si>
  <si>
    <t>ОМСУ               (а1)</t>
  </si>
  <si>
    <t>ДОУ               (а2)</t>
  </si>
  <si>
    <t>Образ                (а3)</t>
  </si>
  <si>
    <t>Культура             (а4)</t>
  </si>
  <si>
    <t>Дорож деят             (а5)</t>
  </si>
  <si>
    <t>Благоустр            (а6)</t>
  </si>
  <si>
    <t>Иные             (а7)</t>
  </si>
  <si>
    <t>(а2 х                     ИБРдоу</t>
  </si>
  <si>
    <t>(а3 х                    ИБРобраз</t>
  </si>
  <si>
    <t>(а4 х                 ИБРкульт</t>
  </si>
  <si>
    <t>(а5 х               ИБРдор</t>
  </si>
  <si>
    <t>(а6 х              ИБР благоустр</t>
  </si>
  <si>
    <t>(а7 х                ИБР иные</t>
  </si>
  <si>
    <t>(а1 х                                  ИБР омсу)</t>
  </si>
  <si>
    <t>ИБР                                                                 SUM (аi х ИБРij)</t>
  </si>
  <si>
    <t>ИБР                                                                                  SUM (аi х ИБРij)</t>
  </si>
  <si>
    <t>Расчет индекса бюджетных расходов (ИБР) на 2020 год</t>
  </si>
  <si>
    <t>Расчет индекса бюджетных расходов (ИБР) на 2021 год</t>
  </si>
  <si>
    <t>Начальник отдела межбюджетных отношений</t>
  </si>
  <si>
    <t>Н.И. Никифорова</t>
  </si>
  <si>
    <t>по городским округам</t>
  </si>
  <si>
    <t>Расчет индекса бюджетных расходов (ИБР) на 2022 год</t>
  </si>
  <si>
    <t>Расчет индекса налогового потенциала (ИНП) на 2022 год</t>
  </si>
  <si>
    <t>Расчет размера дотации на выравнивание бюджетной обеспеченности муниципальных районов (городских округов) на 2022 год</t>
  </si>
  <si>
    <t>ФОТ, данные Чувашстата за 2018 год, тыс. рублей                      НБij</t>
  </si>
  <si>
    <t>Базовая доходность (данные отчета ГНИ за 2018 год)</t>
  </si>
  <si>
    <t>ФОТ, данные Чувашстата за 2018 год, тыс. рублей                          НБij</t>
  </si>
  <si>
    <t>ФОТ, данные Чувашстата за 2018 год, тыс. рублей                              НБij</t>
  </si>
  <si>
    <t>НПндфл                                     15% ставка</t>
  </si>
  <si>
    <t>Численность населения на 01.01.2019</t>
  </si>
  <si>
    <t>Утверждено в Законе на 2021 год</t>
  </si>
  <si>
    <t>дотация на выравнивание на 2021 год</t>
  </si>
  <si>
    <r>
      <t>Численность населения на 01.01.2019</t>
    </r>
    <r>
      <rPr>
        <b/>
        <sz val="15"/>
        <color theme="1"/>
        <rFont val="TimesET"/>
      </rPr>
      <t xml:space="preserve">                                    Н</t>
    </r>
  </si>
  <si>
    <r>
      <t>Численность населения на 01.01.2019</t>
    </r>
    <r>
      <rPr>
        <b/>
        <sz val="15"/>
        <color theme="1"/>
        <rFont val="TimesET"/>
      </rPr>
      <t xml:space="preserve">                                   Н</t>
    </r>
  </si>
  <si>
    <t>ДОТАЦИЯ на 2020 год                   Дj1</t>
  </si>
  <si>
    <t>ДОТАЦИЯ на 2020 год                   Дj1              ОКРУГЛ</t>
  </si>
  <si>
    <t>Дотация, заменяемая допнормативом от НДФЛ                         ОКРУГЛ</t>
  </si>
  <si>
    <t>Дотация на 2020 год (прогноз)                Дj2                                    ОКРУГЛ</t>
  </si>
  <si>
    <t>ДОТАЦИЯ на 2021 год                           Дj1</t>
  </si>
  <si>
    <t>ДОТАЦИЯ на 2022 год             Дj1</t>
  </si>
  <si>
    <t>Дотация на 2022 год (прогноз)                Дj2                         ОКРУГЛ</t>
  </si>
  <si>
    <t>SUM (ДПj -  Дj)  Сумма необходимая для доведения до уровня, установленного в Законе на 2021 год</t>
  </si>
  <si>
    <r>
      <t xml:space="preserve">Численность населения на 01.01.2019           </t>
    </r>
    <r>
      <rPr>
        <b/>
        <sz val="14"/>
        <color theme="1"/>
        <rFont val="Times New Roman"/>
        <family val="1"/>
        <charset val="204"/>
      </rPr>
      <t>Пj</t>
    </r>
  </si>
  <si>
    <t>Всего</t>
  </si>
  <si>
    <t>БО крит                           SUМБОj/26хК</t>
  </si>
  <si>
    <t xml:space="preserve">Оценка </t>
  </si>
  <si>
    <t>Оценка</t>
  </si>
  <si>
    <t>11=Фонд*гр10/SUMгр.10</t>
  </si>
  <si>
    <t>15=гр.12-гр.14</t>
  </si>
  <si>
    <t>17=гр.12-гр.14</t>
  </si>
  <si>
    <t>18=гр.11+гр.17</t>
  </si>
  <si>
    <t>15=гр.11-гр.14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</si>
</sst>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"/>
    <numFmt numFmtId="168" formatCode="#,##0.000"/>
    <numFmt numFmtId="169" formatCode="0.000"/>
    <numFmt numFmtId="170" formatCode="0.0"/>
    <numFmt numFmtId="171" formatCode="#,##0.00000"/>
    <numFmt numFmtId="172" formatCode="0.00000000000"/>
  </numFmts>
  <fonts count="59">
    <font>
      <sz val="1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name val="Courier"/>
      <family val="3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Arial Cyr"/>
      <charset val="204"/>
    </font>
    <font>
      <sz val="10"/>
      <name val="Courier"/>
      <family val="1"/>
      <charset val="204"/>
    </font>
    <font>
      <sz val="15"/>
      <color theme="1"/>
      <name val="TimesET"/>
    </font>
    <font>
      <b/>
      <sz val="15"/>
      <color theme="1"/>
      <name val="TimesET"/>
    </font>
    <font>
      <sz val="12"/>
      <color theme="1"/>
      <name val="TimesET"/>
    </font>
    <font>
      <sz val="18"/>
      <name val="Calibri"/>
      <family val="2"/>
      <charset val="204"/>
      <scheme val="minor"/>
    </font>
    <font>
      <b/>
      <sz val="18"/>
      <color theme="1"/>
      <name val="TimesET"/>
    </font>
    <font>
      <sz val="14"/>
      <color theme="1"/>
      <name val="TimesET"/>
    </font>
    <font>
      <b/>
      <sz val="14"/>
      <color theme="1"/>
      <name val="TimesET"/>
    </font>
    <font>
      <sz val="14"/>
      <color theme="1"/>
      <name val="Calibri"/>
      <family val="2"/>
      <charset val="204"/>
      <scheme val="minor"/>
    </font>
    <font>
      <sz val="15"/>
      <color rgb="FFFF0000"/>
      <name val="TimesET"/>
    </font>
    <font>
      <b/>
      <sz val="16"/>
      <color theme="1"/>
      <name val="TimesET"/>
    </font>
    <font>
      <sz val="18"/>
      <color theme="1"/>
      <name val="TimesET"/>
    </font>
    <font>
      <b/>
      <sz val="15"/>
      <color rgb="FFFF0000"/>
      <name val="TimesET"/>
    </font>
    <font>
      <b/>
      <sz val="15"/>
      <color theme="1"/>
      <name val="TimesET"/>
    </font>
    <font>
      <b/>
      <sz val="11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5"/>
      <color theme="1"/>
      <name val="TimesET"/>
      <charset val="204"/>
    </font>
    <font>
      <b/>
      <sz val="14"/>
      <name val="Times New Roman"/>
      <family val="1"/>
      <charset val="204"/>
    </font>
    <font>
      <sz val="15"/>
      <color theme="1"/>
      <name val="TimesET"/>
      <charset val="204"/>
    </font>
    <font>
      <sz val="15"/>
      <name val="TimesET"/>
    </font>
    <font>
      <b/>
      <sz val="15"/>
      <name val="TimesET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ET"/>
    </font>
    <font>
      <b/>
      <sz val="10"/>
      <color theme="1"/>
      <name val="TimesET"/>
    </font>
    <font>
      <sz val="10"/>
      <color theme="1"/>
      <name val="TimesET"/>
    </font>
    <font>
      <sz val="10"/>
      <name val="TimesET"/>
    </font>
    <font>
      <b/>
      <i/>
      <sz val="15"/>
      <color theme="1"/>
      <name val="TimesET"/>
      <charset val="204"/>
    </font>
    <font>
      <b/>
      <sz val="12"/>
      <name val="Times New Roman"/>
      <family val="1"/>
      <charset val="204"/>
    </font>
    <font>
      <sz val="14"/>
      <name val="TimesET"/>
    </font>
    <font>
      <b/>
      <sz val="14"/>
      <color theme="1"/>
      <name val="TimesET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5" fillId="0" borderId="0"/>
    <xf numFmtId="0" fontId="7" fillId="0" borderId="0">
      <protection locked="0"/>
    </xf>
    <xf numFmtId="0" fontId="7" fillId="0" borderId="1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1" fontId="10" fillId="0" borderId="0"/>
    <xf numFmtId="0" fontId="6" fillId="0" borderId="0"/>
    <xf numFmtId="0" fontId="6" fillId="0" borderId="0"/>
    <xf numFmtId="0" fontId="3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10" fillId="0" borderId="0"/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7" fillId="0" borderId="1">
      <protection locked="0"/>
    </xf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0" fontId="7" fillId="0" borderId="0">
      <protection locked="0"/>
    </xf>
    <xf numFmtId="0" fontId="2" fillId="0" borderId="0"/>
  </cellStyleXfs>
  <cellXfs count="314">
    <xf numFmtId="0" fontId="0" fillId="0" borderId="0" xfId="0"/>
    <xf numFmtId="0" fontId="11" fillId="0" borderId="5" xfId="0" applyFont="1" applyBorder="1"/>
    <xf numFmtId="0" fontId="11" fillId="0" borderId="5" xfId="0" applyFont="1" applyBorder="1" applyAlignment="1">
      <alignment vertical="center" wrapText="1"/>
    </xf>
    <xf numFmtId="0" fontId="12" fillId="0" borderId="5" xfId="0" applyFont="1" applyBorder="1"/>
    <xf numFmtId="0" fontId="0" fillId="0" borderId="5" xfId="0" applyBorder="1"/>
    <xf numFmtId="0" fontId="11" fillId="0" borderId="5" xfId="0" applyFont="1" applyBorder="1" applyAlignment="1">
      <alignment horizontal="center"/>
    </xf>
    <xf numFmtId="170" fontId="11" fillId="0" borderId="5" xfId="0" applyNumberFormat="1" applyFont="1" applyBorder="1"/>
    <xf numFmtId="167" fontId="11" fillId="0" borderId="5" xfId="0" applyNumberFormat="1" applyFont="1" applyBorder="1"/>
    <xf numFmtId="0" fontId="0" fillId="0" borderId="0" xfId="0" applyFill="1"/>
    <xf numFmtId="169" fontId="0" fillId="0" borderId="0" xfId="0" applyNumberFormat="1"/>
    <xf numFmtId="170" fontId="0" fillId="0" borderId="0" xfId="0" applyNumberFormat="1"/>
    <xf numFmtId="0" fontId="0" fillId="3" borderId="0" xfId="0" applyFill="1"/>
    <xf numFmtId="169" fontId="11" fillId="0" borderId="5" xfId="0" applyNumberFormat="1" applyFont="1" applyBorder="1"/>
    <xf numFmtId="169" fontId="12" fillId="0" borderId="5" xfId="0" applyNumberFormat="1" applyFont="1" applyBorder="1"/>
    <xf numFmtId="0" fontId="12" fillId="0" borderId="5" xfId="0" applyFont="1" applyBorder="1" applyAlignment="1">
      <alignment horizontal="center"/>
    </xf>
    <xf numFmtId="4" fontId="12" fillId="4" borderId="5" xfId="0" applyNumberFormat="1" applyFont="1" applyFill="1" applyBorder="1"/>
    <xf numFmtId="4" fontId="12" fillId="5" borderId="5" xfId="0" applyNumberFormat="1" applyFont="1" applyFill="1" applyBorder="1"/>
    <xf numFmtId="4" fontId="11" fillId="0" borderId="5" xfId="0" applyNumberFormat="1" applyFont="1" applyFill="1" applyBorder="1"/>
    <xf numFmtId="167" fontId="12" fillId="3" borderId="5" xfId="0" applyNumberFormat="1" applyFont="1" applyFill="1" applyBorder="1"/>
    <xf numFmtId="167" fontId="12" fillId="0" borderId="5" xfId="0" applyNumberFormat="1" applyFont="1" applyBorder="1"/>
    <xf numFmtId="167" fontId="11" fillId="3" borderId="5" xfId="0" applyNumberFormat="1" applyFont="1" applyFill="1" applyBorder="1"/>
    <xf numFmtId="3" fontId="11" fillId="0" borderId="5" xfId="0" applyNumberFormat="1" applyFont="1" applyBorder="1"/>
    <xf numFmtId="3" fontId="12" fillId="0" borderId="5" xfId="0" applyNumberFormat="1" applyFont="1" applyBorder="1"/>
    <xf numFmtId="0" fontId="4" fillId="0" borderId="0" xfId="0" applyFont="1"/>
    <xf numFmtId="0" fontId="15" fillId="0" borderId="0" xfId="0" applyFont="1" applyAlignment="1"/>
    <xf numFmtId="0" fontId="11" fillId="0" borderId="0" xfId="0" applyFont="1" applyFill="1" applyBorder="1"/>
    <xf numFmtId="0" fontId="4" fillId="0" borderId="0" xfId="0" applyFont="1" applyFill="1"/>
    <xf numFmtId="167" fontId="4" fillId="0" borderId="0" xfId="0" applyNumberFormat="1" applyFont="1" applyFill="1"/>
    <xf numFmtId="0" fontId="11" fillId="0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top"/>
    </xf>
    <xf numFmtId="2" fontId="0" fillId="0" borderId="0" xfId="0" applyNumberFormat="1"/>
    <xf numFmtId="169" fontId="12" fillId="3" borderId="5" xfId="0" applyNumberFormat="1" applyFont="1" applyFill="1" applyBorder="1"/>
    <xf numFmtId="0" fontId="14" fillId="0" borderId="0" xfId="0" applyFont="1" applyFill="1"/>
    <xf numFmtId="0" fontId="0" fillId="0" borderId="0" xfId="0" applyFont="1" applyFill="1"/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69" fontId="11" fillId="2" borderId="5" xfId="0" applyNumberFormat="1" applyFont="1" applyFill="1" applyBorder="1"/>
    <xf numFmtId="169" fontId="11" fillId="3" borderId="5" xfId="0" applyNumberFormat="1" applyFont="1" applyFill="1" applyBorder="1"/>
    <xf numFmtId="167" fontId="11" fillId="0" borderId="5" xfId="0" applyNumberFormat="1" applyFont="1" applyFill="1" applyBorder="1"/>
    <xf numFmtId="167" fontId="11" fillId="2" borderId="5" xfId="0" applyNumberFormat="1" applyFont="1" applyFill="1" applyBorder="1"/>
    <xf numFmtId="167" fontId="12" fillId="0" borderId="5" xfId="0" applyNumberFormat="1" applyFont="1" applyFill="1" applyBorder="1"/>
    <xf numFmtId="0" fontId="11" fillId="0" borderId="0" xfId="0" applyFont="1"/>
    <xf numFmtId="169" fontId="19" fillId="2" borderId="5" xfId="0" applyNumberFormat="1" applyFont="1" applyFill="1" applyBorder="1"/>
    <xf numFmtId="167" fontId="11" fillId="3" borderId="3" xfId="0" applyNumberFormat="1" applyFont="1" applyFill="1" applyBorder="1"/>
    <xf numFmtId="167" fontId="12" fillId="2" borderId="5" xfId="0" applyNumberFormat="1" applyFont="1" applyFill="1" applyBorder="1"/>
    <xf numFmtId="170" fontId="11" fillId="0" borderId="0" xfId="0" applyNumberFormat="1" applyFont="1" applyFill="1" applyBorder="1"/>
    <xf numFmtId="0" fontId="11" fillId="0" borderId="0" xfId="0" applyFont="1" applyFill="1"/>
    <xf numFmtId="0" fontId="12" fillId="0" borderId="0" xfId="0" applyFont="1" applyFill="1"/>
    <xf numFmtId="0" fontId="20" fillId="0" borderId="0" xfId="0" applyFont="1" applyAlignment="1"/>
    <xf numFmtId="0" fontId="21" fillId="0" borderId="0" xfId="0" applyFont="1"/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6" fillId="0" borderId="0" xfId="0" applyFont="1"/>
    <xf numFmtId="169" fontId="19" fillId="3" borderId="5" xfId="0" applyNumberFormat="1" applyFont="1" applyFill="1" applyBorder="1"/>
    <xf numFmtId="169" fontId="12" fillId="2" borderId="5" xfId="0" applyNumberFormat="1" applyFont="1" applyFill="1" applyBorder="1"/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67" fontId="11" fillId="0" borderId="0" xfId="0" applyNumberFormat="1" applyFont="1" applyFill="1"/>
    <xf numFmtId="0" fontId="11" fillId="0" borderId="10" xfId="0" applyFont="1" applyFill="1" applyBorder="1" applyAlignment="1">
      <alignment horizontal="center" vertical="center" wrapText="1"/>
    </xf>
    <xf numFmtId="0" fontId="12" fillId="0" borderId="0" xfId="0" applyFont="1"/>
    <xf numFmtId="167" fontId="12" fillId="0" borderId="0" xfId="0" applyNumberFormat="1" applyFont="1" applyFill="1" applyBorder="1"/>
    <xf numFmtId="0" fontId="12" fillId="0" borderId="5" xfId="0" applyFont="1" applyBorder="1" applyAlignment="1">
      <alignment wrapText="1"/>
    </xf>
    <xf numFmtId="0" fontId="24" fillId="0" borderId="4" xfId="0" applyFont="1" applyBorder="1" applyAlignment="1">
      <alignment horizontal="center" vertical="center" wrapText="1"/>
    </xf>
    <xf numFmtId="0" fontId="16" fillId="0" borderId="0" xfId="0" applyFont="1" applyFill="1" applyBorder="1"/>
    <xf numFmtId="1" fontId="16" fillId="0" borderId="0" xfId="0" applyNumberFormat="1" applyFont="1"/>
    <xf numFmtId="0" fontId="16" fillId="3" borderId="0" xfId="0" applyFont="1" applyFill="1"/>
    <xf numFmtId="169" fontId="16" fillId="0" borderId="0" xfId="0" applyNumberFormat="1" applyFont="1"/>
    <xf numFmtId="169" fontId="16" fillId="0" borderId="0" xfId="0" applyNumberFormat="1" applyFont="1" applyBorder="1"/>
    <xf numFmtId="170" fontId="16" fillId="0" borderId="0" xfId="0" applyNumberFormat="1" applyFont="1" applyFill="1" applyBorder="1"/>
    <xf numFmtId="167" fontId="16" fillId="0" borderId="0" xfId="0" applyNumberFormat="1" applyFont="1" applyFill="1" applyBorder="1"/>
    <xf numFmtId="167" fontId="16" fillId="3" borderId="0" xfId="0" applyNumberFormat="1" applyFont="1" applyFill="1"/>
    <xf numFmtId="167" fontId="16" fillId="0" borderId="0" xfId="0" applyNumberFormat="1" applyFont="1" applyFill="1"/>
    <xf numFmtId="167" fontId="17" fillId="0" borderId="0" xfId="0" applyNumberFormat="1" applyFont="1" applyFill="1"/>
    <xf numFmtId="0" fontId="25" fillId="0" borderId="0" xfId="0" applyFont="1"/>
    <xf numFmtId="0" fontId="26" fillId="0" borderId="0" xfId="0" applyFont="1" applyAlignment="1"/>
    <xf numFmtId="0" fontId="28" fillId="0" borderId="0" xfId="0" applyFont="1"/>
    <xf numFmtId="0" fontId="26" fillId="0" borderId="0" xfId="0" applyFont="1"/>
    <xf numFmtId="0" fontId="25" fillId="0" borderId="5" xfId="0" applyFont="1" applyBorder="1"/>
    <xf numFmtId="2" fontId="25" fillId="0" borderId="5" xfId="0" applyNumberFormat="1" applyFont="1" applyBorder="1"/>
    <xf numFmtId="0" fontId="26" fillId="0" borderId="5" xfId="0" applyFont="1" applyBorder="1"/>
    <xf numFmtId="0" fontId="25" fillId="0" borderId="0" xfId="0" applyFont="1" applyFill="1" applyBorder="1"/>
    <xf numFmtId="167" fontId="29" fillId="3" borderId="5" xfId="0" applyNumberFormat="1" applyFont="1" applyFill="1" applyBorder="1"/>
    <xf numFmtId="0" fontId="25" fillId="0" borderId="0" xfId="0" applyFont="1" applyFill="1"/>
    <xf numFmtId="0" fontId="28" fillId="0" borderId="0" xfId="0" applyFont="1" applyFill="1"/>
    <xf numFmtId="0" fontId="25" fillId="0" borderId="0" xfId="0" applyFont="1" applyFill="1" applyBorder="1" applyAlignment="1">
      <alignment vertical="center"/>
    </xf>
    <xf numFmtId="0" fontId="26" fillId="0" borderId="0" xfId="0" applyFont="1" applyBorder="1" applyAlignment="1">
      <alignment vertical="center"/>
    </xf>
    <xf numFmtId="169" fontId="28" fillId="3" borderId="5" xfId="0" applyNumberFormat="1" applyFont="1" applyFill="1" applyBorder="1"/>
    <xf numFmtId="2" fontId="26" fillId="4" borderId="5" xfId="0" applyNumberFormat="1" applyFont="1" applyFill="1" applyBorder="1"/>
    <xf numFmtId="0" fontId="28" fillId="0" borderId="5" xfId="0" applyFont="1" applyBorder="1"/>
    <xf numFmtId="2" fontId="27" fillId="2" borderId="5" xfId="0" applyNumberFormat="1" applyFont="1" applyFill="1" applyBorder="1"/>
    <xf numFmtId="0" fontId="26" fillId="0" borderId="0" xfId="0" applyFont="1" applyFill="1" applyBorder="1"/>
    <xf numFmtId="2" fontId="28" fillId="0" borderId="0" xfId="0" applyNumberFormat="1" applyFont="1" applyFill="1" applyBorder="1"/>
    <xf numFmtId="169" fontId="25" fillId="0" borderId="0" xfId="0" applyNumberFormat="1" applyFont="1" applyFill="1"/>
    <xf numFmtId="2" fontId="28" fillId="0" borderId="0" xfId="0" applyNumberFormat="1" applyFont="1"/>
    <xf numFmtId="4" fontId="28" fillId="0" borderId="0" xfId="0" applyNumberFormat="1" applyFont="1"/>
    <xf numFmtId="169" fontId="12" fillId="0" borderId="5" xfId="0" applyNumberFormat="1" applyFont="1" applyFill="1" applyBorder="1"/>
    <xf numFmtId="0" fontId="18" fillId="0" borderId="0" xfId="0" applyFont="1" applyFill="1" applyAlignment="1">
      <alignment horizontal="center" vertical="top"/>
    </xf>
    <xf numFmtId="4" fontId="12" fillId="0" borderId="5" xfId="0" applyNumberFormat="1" applyFont="1" applyFill="1" applyBorder="1"/>
    <xf numFmtId="169" fontId="12" fillId="3" borderId="9" xfId="0" applyNumberFormat="1" applyFont="1" applyFill="1" applyBorder="1"/>
    <xf numFmtId="167" fontId="31" fillId="0" borderId="5" xfId="0" applyNumberFormat="1" applyFont="1" applyFill="1" applyBorder="1"/>
    <xf numFmtId="169" fontId="32" fillId="2" borderId="5" xfId="0" applyNumberFormat="1" applyFont="1" applyFill="1" applyBorder="1"/>
    <xf numFmtId="4" fontId="29" fillId="0" borderId="5" xfId="0" applyNumberFormat="1" applyFont="1" applyBorder="1"/>
    <xf numFmtId="167" fontId="29" fillId="4" borderId="5" xfId="0" applyNumberFormat="1" applyFont="1" applyFill="1" applyBorder="1"/>
    <xf numFmtId="3" fontId="12" fillId="0" borderId="0" xfId="0" applyNumberFormat="1" applyFont="1" applyFill="1" applyBorder="1"/>
    <xf numFmtId="1" fontId="11" fillId="0" borderId="0" xfId="0" applyNumberFormat="1" applyFont="1" applyFill="1" applyAlignment="1">
      <alignment horizontal="center" vertical="top"/>
    </xf>
    <xf numFmtId="0" fontId="12" fillId="0" borderId="0" xfId="0" applyFont="1" applyFill="1" applyBorder="1" applyAlignment="1">
      <alignment horizontal="right"/>
    </xf>
    <xf numFmtId="169" fontId="12" fillId="0" borderId="0" xfId="0" applyNumberFormat="1" applyFont="1" applyFill="1" applyBorder="1"/>
    <xf numFmtId="169" fontId="11" fillId="0" borderId="0" xfId="0" applyNumberFormat="1" applyFont="1" applyFill="1" applyBorder="1"/>
    <xf numFmtId="167" fontId="11" fillId="0" borderId="0" xfId="0" applyNumberFormat="1" applyFont="1" applyFill="1" applyBorder="1"/>
    <xf numFmtId="167" fontId="12" fillId="0" borderId="0" xfId="0" applyNumberFormat="1" applyFont="1" applyFill="1"/>
    <xf numFmtId="0" fontId="32" fillId="0" borderId="10" xfId="0" applyFont="1" applyFill="1" applyBorder="1" applyAlignment="1">
      <alignment horizontal="center" vertical="center" wrapText="1"/>
    </xf>
    <xf numFmtId="167" fontId="33" fillId="0" borderId="5" xfId="0" applyNumberFormat="1" applyFont="1" applyFill="1" applyBorder="1"/>
    <xf numFmtId="4" fontId="32" fillId="0" borderId="5" xfId="0" applyNumberFormat="1" applyFont="1" applyFill="1" applyBorder="1"/>
    <xf numFmtId="0" fontId="34" fillId="0" borderId="0" xfId="0" applyFont="1"/>
    <xf numFmtId="0" fontId="35" fillId="0" borderId="0" xfId="0" applyFont="1" applyAlignment="1"/>
    <xf numFmtId="0" fontId="34" fillId="0" borderId="0" xfId="0" applyFont="1" applyFill="1"/>
    <xf numFmtId="0" fontId="35" fillId="0" borderId="0" xfId="0" applyFont="1"/>
    <xf numFmtId="0" fontId="36" fillId="0" borderId="0" xfId="0" applyFont="1" applyFill="1"/>
    <xf numFmtId="0" fontId="36" fillId="0" borderId="0" xfId="0" applyFont="1"/>
    <xf numFmtId="0" fontId="34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8" fillId="0" borderId="0" xfId="0" applyFont="1"/>
    <xf numFmtId="0" fontId="30" fillId="3" borderId="5" xfId="0" applyFont="1" applyFill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8" fillId="0" borderId="5" xfId="0" applyFont="1" applyBorder="1"/>
    <xf numFmtId="3" fontId="38" fillId="0" borderId="5" xfId="0" applyNumberFormat="1" applyFont="1" applyBorder="1"/>
    <xf numFmtId="169" fontId="38" fillId="0" borderId="5" xfId="0" applyNumberFormat="1" applyFont="1" applyBorder="1"/>
    <xf numFmtId="168" fontId="38" fillId="0" borderId="5" xfId="0" applyNumberFormat="1" applyFont="1" applyFill="1" applyBorder="1"/>
    <xf numFmtId="169" fontId="37" fillId="2" borderId="5" xfId="0" applyNumberFormat="1" applyFont="1" applyFill="1" applyBorder="1"/>
    <xf numFmtId="3" fontId="39" fillId="0" borderId="5" xfId="0" applyNumberFormat="1" applyFont="1" applyBorder="1"/>
    <xf numFmtId="169" fontId="38" fillId="0" borderId="5" xfId="0" applyNumberFormat="1" applyFont="1" applyFill="1" applyBorder="1"/>
    <xf numFmtId="167" fontId="38" fillId="0" borderId="5" xfId="0" applyNumberFormat="1" applyFont="1" applyFill="1" applyBorder="1"/>
    <xf numFmtId="169" fontId="39" fillId="3" borderId="5" xfId="0" applyNumberFormat="1" applyFont="1" applyFill="1" applyBorder="1"/>
    <xf numFmtId="2" fontId="38" fillId="0" borderId="5" xfId="0" applyNumberFormat="1" applyFont="1" applyBorder="1"/>
    <xf numFmtId="2" fontId="37" fillId="4" borderId="5" xfId="0" applyNumberFormat="1" applyFont="1" applyFill="1" applyBorder="1"/>
    <xf numFmtId="0" fontId="39" fillId="0" borderId="5" xfId="0" applyFont="1" applyBorder="1"/>
    <xf numFmtId="0" fontId="37" fillId="0" borderId="5" xfId="0" applyFont="1" applyBorder="1"/>
    <xf numFmtId="3" fontId="37" fillId="0" borderId="5" xfId="0" applyNumberFormat="1" applyFont="1" applyBorder="1"/>
    <xf numFmtId="168" fontId="37" fillId="0" borderId="5" xfId="0" applyNumberFormat="1" applyFont="1" applyFill="1" applyBorder="1"/>
    <xf numFmtId="3" fontId="30" fillId="0" borderId="5" xfId="0" applyNumberFormat="1" applyFont="1" applyBorder="1"/>
    <xf numFmtId="167" fontId="37" fillId="0" borderId="5" xfId="0" applyNumberFormat="1" applyFont="1" applyFill="1" applyBorder="1"/>
    <xf numFmtId="2" fontId="30" fillId="2" borderId="5" xfId="0" applyNumberFormat="1" applyFont="1" applyFill="1" applyBorder="1"/>
    <xf numFmtId="0" fontId="34" fillId="0" borderId="0" xfId="0" applyFont="1" applyFill="1" applyBorder="1"/>
    <xf numFmtId="0" fontId="35" fillId="0" borderId="0" xfId="0" applyFont="1" applyFill="1" applyBorder="1"/>
    <xf numFmtId="2" fontId="36" fillId="0" borderId="0" xfId="0" applyNumberFormat="1" applyFont="1" applyFill="1" applyBorder="1"/>
    <xf numFmtId="169" fontId="34" fillId="0" borderId="0" xfId="0" applyNumberFormat="1" applyFont="1" applyFill="1"/>
    <xf numFmtId="2" fontId="36" fillId="0" borderId="0" xfId="0" applyNumberFormat="1" applyFont="1"/>
    <xf numFmtId="4" fontId="36" fillId="0" borderId="0" xfId="0" applyNumberFormat="1" applyFont="1"/>
    <xf numFmtId="0" fontId="40" fillId="0" borderId="8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49" fontId="40" fillId="0" borderId="4" xfId="0" applyNumberFormat="1" applyFont="1" applyFill="1" applyBorder="1" applyAlignment="1">
      <alignment horizontal="center" vertical="center" wrapText="1"/>
    </xf>
    <xf numFmtId="49" fontId="40" fillId="2" borderId="4" xfId="0" applyNumberFormat="1" applyFont="1" applyFill="1" applyBorder="1" applyAlignment="1">
      <alignment horizontal="center" vertical="center" wrapText="1"/>
    </xf>
    <xf numFmtId="49" fontId="42" fillId="0" borderId="4" xfId="0" applyNumberFormat="1" applyFont="1" applyFill="1" applyBorder="1" applyAlignment="1">
      <alignment horizontal="center" vertical="center" wrapText="1"/>
    </xf>
    <xf numFmtId="49" fontId="41" fillId="0" borderId="4" xfId="0" applyNumberFormat="1" applyFont="1" applyFill="1" applyBorder="1" applyAlignment="1">
      <alignment horizontal="center" vertical="center" wrapText="1"/>
    </xf>
    <xf numFmtId="49" fontId="42" fillId="3" borderId="5" xfId="0" applyNumberFormat="1" applyFont="1" applyFill="1" applyBorder="1" applyAlignment="1">
      <alignment horizontal="center" vertical="center" wrapText="1"/>
    </xf>
    <xf numFmtId="49" fontId="41" fillId="3" borderId="5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4" fontId="23" fillId="0" borderId="5" xfId="0" applyNumberFormat="1" applyFont="1" applyFill="1" applyBorder="1"/>
    <xf numFmtId="167" fontId="22" fillId="0" borderId="5" xfId="0" applyNumberFormat="1" applyFont="1" applyFill="1" applyBorder="1"/>
    <xf numFmtId="0" fontId="43" fillId="0" borderId="0" xfId="0" applyFont="1"/>
    <xf numFmtId="2" fontId="30" fillId="4" borderId="5" xfId="0" applyNumberFormat="1" applyFont="1" applyFill="1" applyBorder="1"/>
    <xf numFmtId="0" fontId="43" fillId="0" borderId="0" xfId="0" applyFont="1" applyFill="1" applyBorder="1"/>
    <xf numFmtId="0" fontId="44" fillId="0" borderId="8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49" fontId="44" fillId="0" borderId="4" xfId="0" applyNumberFormat="1" applyFont="1" applyFill="1" applyBorder="1" applyAlignment="1">
      <alignment horizontal="center" vertical="center" wrapText="1"/>
    </xf>
    <xf numFmtId="49" fontId="44" fillId="2" borderId="4" xfId="0" applyNumberFormat="1" applyFont="1" applyFill="1" applyBorder="1" applyAlignment="1">
      <alignment horizontal="center" vertical="center" wrapText="1"/>
    </xf>
    <xf numFmtId="49" fontId="46" fillId="0" borderId="4" xfId="0" applyNumberFormat="1" applyFont="1" applyFill="1" applyBorder="1" applyAlignment="1">
      <alignment horizontal="center" vertical="center" wrapText="1"/>
    </xf>
    <xf numFmtId="49" fontId="45" fillId="0" borderId="4" xfId="0" applyNumberFormat="1" applyFont="1" applyFill="1" applyBorder="1" applyAlignment="1">
      <alignment horizontal="center" vertical="center" wrapText="1"/>
    </xf>
    <xf numFmtId="49" fontId="46" fillId="3" borderId="5" xfId="0" applyNumberFormat="1" applyFont="1" applyFill="1" applyBorder="1" applyAlignment="1">
      <alignment horizontal="center" vertical="center" wrapText="1"/>
    </xf>
    <xf numFmtId="49" fontId="45" fillId="3" borderId="5" xfId="0" applyNumberFormat="1" applyFont="1" applyFill="1" applyBorder="1" applyAlignment="1">
      <alignment horizontal="center" vertical="center" wrapText="1"/>
    </xf>
    <xf numFmtId="49" fontId="44" fillId="4" borderId="4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7" fillId="0" borderId="5" xfId="0" applyFont="1" applyBorder="1" applyAlignment="1">
      <alignment vertical="center" wrapText="1"/>
    </xf>
    <xf numFmtId="0" fontId="1" fillId="0" borderId="5" xfId="0" applyFont="1" applyBorder="1"/>
    <xf numFmtId="0" fontId="1" fillId="0" borderId="0" xfId="0" applyFont="1"/>
    <xf numFmtId="0" fontId="24" fillId="0" borderId="4" xfId="0" applyFont="1" applyBorder="1" applyAlignment="1">
      <alignment vertical="center"/>
    </xf>
    <xf numFmtId="0" fontId="24" fillId="3" borderId="4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24" fillId="0" borderId="0" xfId="0" applyFont="1"/>
    <xf numFmtId="0" fontId="48" fillId="0" borderId="8" xfId="0" applyFont="1" applyBorder="1" applyAlignment="1">
      <alignment horizontal="center" wrapText="1"/>
    </xf>
    <xf numFmtId="0" fontId="48" fillId="0" borderId="4" xfId="0" applyFont="1" applyBorder="1" applyAlignment="1">
      <alignment horizontal="center" vertical="center" wrapText="1"/>
    </xf>
    <xf numFmtId="0" fontId="48" fillId="3" borderId="4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48" fillId="2" borderId="4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8" fillId="0" borderId="0" xfId="0" applyFont="1"/>
    <xf numFmtId="0" fontId="50" fillId="0" borderId="4" xfId="0" applyFont="1" applyFill="1" applyBorder="1" applyAlignment="1">
      <alignment horizontal="center" vertical="center" wrapText="1"/>
    </xf>
    <xf numFmtId="167" fontId="51" fillId="0" borderId="5" xfId="0" applyNumberFormat="1" applyFont="1" applyFill="1" applyBorder="1"/>
    <xf numFmtId="0" fontId="38" fillId="0" borderId="0" xfId="0" applyFont="1" applyFill="1" applyBorder="1"/>
    <xf numFmtId="169" fontId="38" fillId="0" borderId="0" xfId="0" applyNumberFormat="1" applyFont="1" applyFill="1" applyBorder="1"/>
    <xf numFmtId="0" fontId="37" fillId="0" borderId="0" xfId="0" applyFont="1" applyFill="1" applyBorder="1"/>
    <xf numFmtId="0" fontId="39" fillId="0" borderId="0" xfId="0" applyFont="1" applyFill="1" applyBorder="1"/>
    <xf numFmtId="3" fontId="45" fillId="0" borderId="5" xfId="0" applyNumberFormat="1" applyFont="1" applyBorder="1"/>
    <xf numFmtId="169" fontId="45" fillId="0" borderId="5" xfId="0" applyNumberFormat="1" applyFont="1" applyBorder="1"/>
    <xf numFmtId="168" fontId="45" fillId="0" borderId="5" xfId="0" applyNumberFormat="1" applyFont="1" applyFill="1" applyBorder="1"/>
    <xf numFmtId="169" fontId="44" fillId="2" borderId="5" xfId="0" applyNumberFormat="1" applyFont="1" applyFill="1" applyBorder="1"/>
    <xf numFmtId="3" fontId="46" fillId="0" borderId="5" xfId="0" applyNumberFormat="1" applyFont="1" applyFill="1" applyBorder="1"/>
    <xf numFmtId="169" fontId="45" fillId="0" borderId="5" xfId="0" applyNumberFormat="1" applyFont="1" applyFill="1" applyBorder="1"/>
    <xf numFmtId="3" fontId="46" fillId="0" borderId="5" xfId="0" applyNumberFormat="1" applyFont="1" applyBorder="1"/>
    <xf numFmtId="167" fontId="45" fillId="0" borderId="5" xfId="0" applyNumberFormat="1" applyFont="1" applyFill="1" applyBorder="1"/>
    <xf numFmtId="3" fontId="44" fillId="0" borderId="5" xfId="0" applyNumberFormat="1" applyFont="1" applyBorder="1"/>
    <xf numFmtId="168" fontId="44" fillId="0" borderId="5" xfId="0" applyNumberFormat="1" applyFont="1" applyFill="1" applyBorder="1"/>
    <xf numFmtId="3" fontId="52" fillId="0" borderId="5" xfId="0" applyNumberFormat="1" applyFont="1" applyFill="1" applyBorder="1"/>
    <xf numFmtId="3" fontId="52" fillId="0" borderId="5" xfId="0" applyNumberFormat="1" applyFont="1" applyBorder="1"/>
    <xf numFmtId="167" fontId="44" fillId="0" borderId="5" xfId="0" applyNumberFormat="1" applyFont="1" applyFill="1" applyBorder="1"/>
    <xf numFmtId="0" fontId="45" fillId="0" borderId="0" xfId="0" applyFont="1" applyFill="1" applyBorder="1"/>
    <xf numFmtId="169" fontId="45" fillId="0" borderId="0" xfId="0" applyNumberFormat="1" applyFont="1" applyFill="1" applyBorder="1"/>
    <xf numFmtId="0" fontId="44" fillId="0" borderId="0" xfId="0" applyFont="1" applyFill="1" applyBorder="1"/>
    <xf numFmtId="0" fontId="46" fillId="0" borderId="0" xfId="0" applyFont="1" applyFill="1" applyBorder="1"/>
    <xf numFmtId="0" fontId="45" fillId="0" borderId="0" xfId="0" applyFont="1"/>
    <xf numFmtId="169" fontId="45" fillId="0" borderId="0" xfId="0" applyNumberFormat="1" applyFont="1" applyFill="1"/>
    <xf numFmtId="0" fontId="44" fillId="0" borderId="0" xfId="0" applyFont="1"/>
    <xf numFmtId="0" fontId="46" fillId="0" borderId="0" xfId="0" applyFont="1" applyFill="1"/>
    <xf numFmtId="0" fontId="45" fillId="0" borderId="0" xfId="0" applyFont="1" applyFill="1"/>
    <xf numFmtId="0" fontId="46" fillId="0" borderId="0" xfId="0" applyFont="1"/>
    <xf numFmtId="167" fontId="16" fillId="0" borderId="5" xfId="0" applyNumberFormat="1" applyFont="1" applyBorder="1"/>
    <xf numFmtId="4" fontId="18" fillId="3" borderId="5" xfId="0" applyNumberFormat="1" applyFont="1" applyFill="1" applyBorder="1"/>
    <xf numFmtId="4" fontId="16" fillId="0" borderId="5" xfId="0" applyNumberFormat="1" applyFont="1" applyBorder="1"/>
    <xf numFmtId="4" fontId="16" fillId="4" borderId="5" xfId="0" applyNumberFormat="1" applyFont="1" applyFill="1" applyBorder="1"/>
    <xf numFmtId="167" fontId="16" fillId="3" borderId="5" xfId="0" applyNumberFormat="1" applyFont="1" applyFill="1" applyBorder="1"/>
    <xf numFmtId="4" fontId="18" fillId="0" borderId="5" xfId="0" applyNumberFormat="1" applyFont="1" applyBorder="1"/>
    <xf numFmtId="167" fontId="16" fillId="4" borderId="5" xfId="0" applyNumberFormat="1" applyFont="1" applyFill="1" applyBorder="1"/>
    <xf numFmtId="4" fontId="16" fillId="0" borderId="5" xfId="0" applyNumberFormat="1" applyFont="1" applyFill="1" applyBorder="1"/>
    <xf numFmtId="4" fontId="16" fillId="5" borderId="5" xfId="0" applyNumberFormat="1" applyFont="1" applyFill="1" applyBorder="1"/>
    <xf numFmtId="169" fontId="17" fillId="3" borderId="5" xfId="0" applyNumberFormat="1" applyFont="1" applyFill="1" applyBorder="1"/>
    <xf numFmtId="167" fontId="53" fillId="3" borderId="5" xfId="0" applyNumberFormat="1" applyFont="1" applyFill="1" applyBorder="1"/>
    <xf numFmtId="167" fontId="16" fillId="0" borderId="5" xfId="0" applyNumberFormat="1" applyFont="1" applyFill="1" applyBorder="1"/>
    <xf numFmtId="167" fontId="17" fillId="0" borderId="5" xfId="0" applyNumberFormat="1" applyFont="1" applyBorder="1"/>
    <xf numFmtId="167" fontId="17" fillId="0" borderId="5" xfId="0" applyNumberFormat="1" applyFont="1" applyFill="1" applyBorder="1"/>
    <xf numFmtId="4" fontId="54" fillId="0" borderId="5" xfId="0" applyNumberFormat="1" applyFont="1" applyBorder="1"/>
    <xf numFmtId="4" fontId="17" fillId="4" borderId="5" xfId="0" applyNumberFormat="1" applyFont="1" applyFill="1" applyBorder="1"/>
    <xf numFmtId="167" fontId="17" fillId="3" borderId="5" xfId="0" applyNumberFormat="1" applyFont="1" applyFill="1" applyBorder="1"/>
    <xf numFmtId="4" fontId="17" fillId="0" borderId="5" xfId="0" applyNumberFormat="1" applyFont="1" applyFill="1" applyBorder="1"/>
    <xf numFmtId="4" fontId="17" fillId="5" borderId="5" xfId="0" applyNumberFormat="1" applyFont="1" applyFill="1" applyBorder="1"/>
    <xf numFmtId="4" fontId="18" fillId="0" borderId="5" xfId="0" applyNumberFormat="1" applyFont="1" applyFill="1" applyBorder="1"/>
    <xf numFmtId="49" fontId="40" fillId="4" borderId="4" xfId="0" applyNumberFormat="1" applyFont="1" applyFill="1" applyBorder="1" applyAlignment="1">
      <alignment horizontal="center" vertical="center"/>
    </xf>
    <xf numFmtId="0" fontId="55" fillId="0" borderId="8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49" fontId="55" fillId="0" borderId="4" xfId="0" applyNumberFormat="1" applyFont="1" applyFill="1" applyBorder="1" applyAlignment="1">
      <alignment horizontal="center" vertical="center" wrapText="1"/>
    </xf>
    <xf numFmtId="49" fontId="55" fillId="2" borderId="4" xfId="0" applyNumberFormat="1" applyFont="1" applyFill="1" applyBorder="1" applyAlignment="1">
      <alignment horizontal="center" vertical="center" wrapText="1"/>
    </xf>
    <xf numFmtId="49" fontId="57" fillId="0" borderId="4" xfId="0" applyNumberFormat="1" applyFont="1" applyFill="1" applyBorder="1" applyAlignment="1">
      <alignment horizontal="center" vertical="center" wrapText="1"/>
    </xf>
    <xf numFmtId="49" fontId="56" fillId="0" borderId="4" xfId="0" applyNumberFormat="1" applyFont="1" applyFill="1" applyBorder="1" applyAlignment="1">
      <alignment horizontal="center" vertical="center" wrapText="1"/>
    </xf>
    <xf numFmtId="49" fontId="57" fillId="3" borderId="5" xfId="0" applyNumberFormat="1" applyFont="1" applyFill="1" applyBorder="1" applyAlignment="1">
      <alignment horizontal="center" vertical="center" wrapText="1"/>
    </xf>
    <xf numFmtId="49" fontId="56" fillId="3" borderId="5" xfId="0" applyNumberFormat="1" applyFont="1" applyFill="1" applyBorder="1" applyAlignment="1">
      <alignment horizontal="center" vertical="center" wrapText="1"/>
    </xf>
    <xf numFmtId="49" fontId="58" fillId="4" borderId="4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30" fillId="4" borderId="3" xfId="0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38" fillId="0" borderId="6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9" fillId="0" borderId="3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37" fillId="0" borderId="7" xfId="0" applyFont="1" applyBorder="1" applyAlignment="1">
      <alignment horizontal="center" wrapText="1"/>
    </xf>
    <xf numFmtId="0" fontId="37" fillId="0" borderId="8" xfId="0" applyFont="1" applyBorder="1" applyAlignment="1">
      <alignment horizont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7" fillId="4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40">
    <cellStyle name="”ќђќ‘ћ‚›‰" xfId="23"/>
    <cellStyle name="”љ‘ђћ‚ђќќ›‰" xfId="24"/>
    <cellStyle name="„…ќ…†ќ›‰" xfId="25"/>
    <cellStyle name="‡ђѓћ‹ћ‚ћљ1" xfId="26"/>
    <cellStyle name="‡ђѓћ‹ћ‚ћљ2" xfId="27"/>
    <cellStyle name="’ћѓћ‚›‰" xfId="28"/>
    <cellStyle name="" xfId="2"/>
    <cellStyle name="" xfId="3"/>
    <cellStyle name="" xfId="4"/>
    <cellStyle name="" xfId="5"/>
    <cellStyle name="" xfId="6"/>
    <cellStyle name="1" xfId="7"/>
    <cellStyle name="2" xfId="8"/>
    <cellStyle name="Денежный 2" xfId="14"/>
    <cellStyle name="Обычный" xfId="0" builtinId="0"/>
    <cellStyle name="Обычный 10" xfId="9"/>
    <cellStyle name="Обычный 11" xfId="29"/>
    <cellStyle name="Обычный 12" xfId="30"/>
    <cellStyle name="Обычный 13" xfId="31"/>
    <cellStyle name="Обычный 14" xfId="32"/>
    <cellStyle name="Обычный 15" xfId="33"/>
    <cellStyle name="Обычный 16" xfId="34"/>
    <cellStyle name="Обычный 17" xfId="35"/>
    <cellStyle name="Обычный 18" xfId="39"/>
    <cellStyle name="Обычный 2" xfId="10"/>
    <cellStyle name="Обычный 2 2" xfId="15"/>
    <cellStyle name="Обычный 3" xfId="11"/>
    <cellStyle name="Обычный 4" xfId="12"/>
    <cellStyle name="Обычный 5" xfId="1"/>
    <cellStyle name="Обычный 6" xfId="13"/>
    <cellStyle name="Обычный 7" xfId="22"/>
    <cellStyle name="Обычный 8" xfId="36"/>
    <cellStyle name="Обычный 9" xfId="37"/>
    <cellStyle name="Процентный 2" xfId="17"/>
    <cellStyle name="Процентный 3" xfId="16"/>
    <cellStyle name="Тысячи [0]_Лист1" xfId="18"/>
    <cellStyle name="Тысячи_Лист1" xfId="19"/>
    <cellStyle name="Финансовый 2" xfId="21"/>
    <cellStyle name="Финансовый 3" xfId="20"/>
    <cellStyle name="Џђћ–…ќ’ќ›‰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T34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35" sqref="E35"/>
    </sheetView>
  </sheetViews>
  <sheetFormatPr defaultRowHeight="23.25"/>
  <cols>
    <col min="1" max="1" width="4.1640625" style="116" customWidth="1"/>
    <col min="2" max="2" width="18.25" style="116" customWidth="1"/>
    <col min="3" max="3" width="12.08203125" style="116" customWidth="1"/>
    <col min="4" max="4" width="12.25" style="116" customWidth="1"/>
    <col min="5" max="5" width="13.4140625" style="118" customWidth="1"/>
    <col min="6" max="6" width="14.75" style="119" customWidth="1"/>
    <col min="7" max="7" width="10.83203125" style="120" customWidth="1"/>
    <col min="8" max="10" width="12.75" style="116" customWidth="1"/>
    <col min="11" max="11" width="13.6640625" style="118" customWidth="1"/>
    <col min="12" max="12" width="13.1640625" style="119" customWidth="1"/>
    <col min="13" max="13" width="13.08203125" style="121" customWidth="1"/>
    <col min="14" max="14" width="13.08203125" style="116" customWidth="1"/>
    <col min="15" max="16" width="14.08203125" style="116" customWidth="1"/>
    <col min="17" max="17" width="14.75" style="118" customWidth="1"/>
    <col min="18" max="18" width="13.4140625" style="119" customWidth="1"/>
    <col min="19" max="20" width="12.9140625" style="116" customWidth="1"/>
    <col min="21" max="21" width="14.08203125" style="118" customWidth="1"/>
    <col min="22" max="22" width="11.4140625" style="119" customWidth="1"/>
    <col min="23" max="23" width="12.08203125" style="116" customWidth="1"/>
    <col min="24" max="24" width="13.83203125" style="118" customWidth="1"/>
    <col min="25" max="25" width="11.4140625" style="119" customWidth="1"/>
    <col min="26" max="26" width="12.25" style="116" customWidth="1"/>
    <col min="27" max="27" width="13" style="118" customWidth="1"/>
    <col min="28" max="28" width="11" style="119" customWidth="1"/>
    <col min="29" max="29" width="15.5" style="119" customWidth="1"/>
    <col min="30" max="30" width="14.1640625" style="119" customWidth="1"/>
    <col min="31" max="31" width="16.08203125" style="119" customWidth="1"/>
    <col min="32" max="38" width="11.1640625" style="121" customWidth="1"/>
    <col min="39" max="39" width="9.58203125" style="116" bestFit="1" customWidth="1"/>
    <col min="40" max="40" width="8.6640625" style="116"/>
    <col min="41" max="41" width="10.1640625" style="116" customWidth="1"/>
    <col min="42" max="44" width="8.6640625" style="116"/>
    <col min="45" max="45" width="10.08203125" style="116" customWidth="1"/>
    <col min="46" max="46" width="21.33203125" style="164" customWidth="1"/>
    <col min="47" max="16384" width="8.6640625" style="116"/>
  </cols>
  <sheetData>
    <row r="1" spans="1:46">
      <c r="C1" s="117" t="s">
        <v>169</v>
      </c>
      <c r="Q1" s="122"/>
      <c r="R1" s="123"/>
    </row>
    <row r="2" spans="1:46">
      <c r="Q2" s="122"/>
      <c r="R2" s="123"/>
    </row>
    <row r="3" spans="1:46" s="124" customFormat="1" ht="36.75" customHeight="1">
      <c r="A3" s="276" t="s">
        <v>29</v>
      </c>
      <c r="B3" s="278" t="s">
        <v>0</v>
      </c>
      <c r="C3" s="280" t="s">
        <v>195</v>
      </c>
      <c r="D3" s="281" t="s">
        <v>95</v>
      </c>
      <c r="E3" s="266" t="s">
        <v>63</v>
      </c>
      <c r="F3" s="262" t="s">
        <v>65</v>
      </c>
      <c r="G3" s="274" t="s">
        <v>66</v>
      </c>
      <c r="H3" s="264" t="s">
        <v>67</v>
      </c>
      <c r="I3" s="264" t="s">
        <v>40</v>
      </c>
      <c r="J3" s="264" t="s">
        <v>62</v>
      </c>
      <c r="K3" s="266" t="s">
        <v>63</v>
      </c>
      <c r="L3" s="262" t="s">
        <v>42</v>
      </c>
      <c r="M3" s="274" t="s">
        <v>59</v>
      </c>
      <c r="N3" s="264" t="s">
        <v>41</v>
      </c>
      <c r="O3" s="264" t="s">
        <v>40</v>
      </c>
      <c r="P3" s="264" t="s">
        <v>62</v>
      </c>
      <c r="Q3" s="266" t="s">
        <v>63</v>
      </c>
      <c r="R3" s="262" t="s">
        <v>43</v>
      </c>
      <c r="S3" s="264" t="s">
        <v>41</v>
      </c>
      <c r="T3" s="264" t="s">
        <v>40</v>
      </c>
      <c r="U3" s="266" t="s">
        <v>63</v>
      </c>
      <c r="V3" s="262" t="s">
        <v>44</v>
      </c>
      <c r="W3" s="264" t="s">
        <v>62</v>
      </c>
      <c r="X3" s="266" t="s">
        <v>63</v>
      </c>
      <c r="Y3" s="262" t="s">
        <v>60</v>
      </c>
      <c r="Z3" s="264" t="s">
        <v>62</v>
      </c>
      <c r="AA3" s="266" t="s">
        <v>63</v>
      </c>
      <c r="AB3" s="262" t="s">
        <v>46</v>
      </c>
      <c r="AC3" s="264" t="s">
        <v>122</v>
      </c>
      <c r="AD3" s="266" t="s">
        <v>63</v>
      </c>
      <c r="AE3" s="262" t="s">
        <v>121</v>
      </c>
      <c r="AF3" s="268" t="s">
        <v>72</v>
      </c>
      <c r="AG3" s="269"/>
      <c r="AH3" s="269"/>
      <c r="AI3" s="269"/>
      <c r="AJ3" s="269"/>
      <c r="AK3" s="269"/>
      <c r="AL3" s="270"/>
      <c r="AM3" s="271" t="s">
        <v>47</v>
      </c>
      <c r="AN3" s="272"/>
      <c r="AO3" s="272"/>
      <c r="AP3" s="272"/>
      <c r="AQ3" s="272"/>
      <c r="AR3" s="272"/>
      <c r="AS3" s="273"/>
      <c r="AT3" s="260" t="s">
        <v>152</v>
      </c>
    </row>
    <row r="4" spans="1:46" s="124" customFormat="1" ht="83.25" customHeight="1">
      <c r="A4" s="277"/>
      <c r="B4" s="279"/>
      <c r="C4" s="280"/>
      <c r="D4" s="282"/>
      <c r="E4" s="267"/>
      <c r="F4" s="263"/>
      <c r="G4" s="275"/>
      <c r="H4" s="265"/>
      <c r="I4" s="265"/>
      <c r="J4" s="265"/>
      <c r="K4" s="267"/>
      <c r="L4" s="263"/>
      <c r="M4" s="275"/>
      <c r="N4" s="265"/>
      <c r="O4" s="265"/>
      <c r="P4" s="265"/>
      <c r="Q4" s="267"/>
      <c r="R4" s="263"/>
      <c r="S4" s="265"/>
      <c r="T4" s="265"/>
      <c r="U4" s="267"/>
      <c r="V4" s="263"/>
      <c r="W4" s="265"/>
      <c r="X4" s="267"/>
      <c r="Y4" s="263"/>
      <c r="Z4" s="265"/>
      <c r="AA4" s="267"/>
      <c r="AB4" s="263"/>
      <c r="AC4" s="265"/>
      <c r="AD4" s="267"/>
      <c r="AE4" s="263"/>
      <c r="AF4" s="125" t="s">
        <v>153</v>
      </c>
      <c r="AG4" s="125" t="s">
        <v>154</v>
      </c>
      <c r="AH4" s="125" t="s">
        <v>155</v>
      </c>
      <c r="AI4" s="125" t="s">
        <v>156</v>
      </c>
      <c r="AJ4" s="125" t="s">
        <v>157</v>
      </c>
      <c r="AK4" s="125" t="s">
        <v>158</v>
      </c>
      <c r="AL4" s="125" t="s">
        <v>159</v>
      </c>
      <c r="AM4" s="126" t="s">
        <v>166</v>
      </c>
      <c r="AN4" s="126" t="s">
        <v>160</v>
      </c>
      <c r="AO4" s="126" t="s">
        <v>161</v>
      </c>
      <c r="AP4" s="126" t="s">
        <v>162</v>
      </c>
      <c r="AQ4" s="126" t="s">
        <v>163</v>
      </c>
      <c r="AR4" s="126" t="s">
        <v>164</v>
      </c>
      <c r="AS4" s="126" t="s">
        <v>165</v>
      </c>
      <c r="AT4" s="261"/>
    </row>
    <row r="5" spans="1:46" s="259" customFormat="1" ht="42" customHeight="1">
      <c r="A5" s="248">
        <v>1</v>
      </c>
      <c r="B5" s="249">
        <v>2</v>
      </c>
      <c r="C5" s="250">
        <v>3</v>
      </c>
      <c r="D5" s="251">
        <v>4</v>
      </c>
      <c r="E5" s="252" t="s">
        <v>64</v>
      </c>
      <c r="F5" s="253" t="s">
        <v>120</v>
      </c>
      <c r="G5" s="254" t="s">
        <v>68</v>
      </c>
      <c r="H5" s="255" t="s">
        <v>69</v>
      </c>
      <c r="I5" s="255" t="s">
        <v>70</v>
      </c>
      <c r="J5" s="255" t="s">
        <v>71</v>
      </c>
      <c r="K5" s="255" t="s">
        <v>111</v>
      </c>
      <c r="L5" s="253" t="s">
        <v>112</v>
      </c>
      <c r="M5" s="254" t="s">
        <v>73</v>
      </c>
      <c r="N5" s="255" t="s">
        <v>74</v>
      </c>
      <c r="O5" s="255" t="s">
        <v>75</v>
      </c>
      <c r="P5" s="255" t="s">
        <v>76</v>
      </c>
      <c r="Q5" s="255" t="s">
        <v>113</v>
      </c>
      <c r="R5" s="253" t="s">
        <v>114</v>
      </c>
      <c r="S5" s="255" t="s">
        <v>77</v>
      </c>
      <c r="T5" s="255" t="s">
        <v>78</v>
      </c>
      <c r="U5" s="255" t="s">
        <v>115</v>
      </c>
      <c r="V5" s="253" t="s">
        <v>116</v>
      </c>
      <c r="W5" s="255" t="s">
        <v>79</v>
      </c>
      <c r="X5" s="255" t="s">
        <v>123</v>
      </c>
      <c r="Y5" s="253" t="s">
        <v>117</v>
      </c>
      <c r="Z5" s="255" t="s">
        <v>81</v>
      </c>
      <c r="AA5" s="255" t="s">
        <v>118</v>
      </c>
      <c r="AB5" s="253" t="s">
        <v>119</v>
      </c>
      <c r="AC5" s="255" t="s">
        <v>82</v>
      </c>
      <c r="AD5" s="255" t="s">
        <v>83</v>
      </c>
      <c r="AE5" s="253" t="s">
        <v>124</v>
      </c>
      <c r="AF5" s="256" t="s">
        <v>82</v>
      </c>
      <c r="AG5" s="256" t="s">
        <v>83</v>
      </c>
      <c r="AH5" s="256" t="s">
        <v>84</v>
      </c>
      <c r="AI5" s="256" t="s">
        <v>85</v>
      </c>
      <c r="AJ5" s="256" t="s">
        <v>86</v>
      </c>
      <c r="AK5" s="256" t="s">
        <v>87</v>
      </c>
      <c r="AL5" s="256" t="s">
        <v>88</v>
      </c>
      <c r="AM5" s="257" t="s">
        <v>89</v>
      </c>
      <c r="AN5" s="257" t="s">
        <v>90</v>
      </c>
      <c r="AO5" s="257" t="s">
        <v>91</v>
      </c>
      <c r="AP5" s="257" t="s">
        <v>92</v>
      </c>
      <c r="AQ5" s="257" t="s">
        <v>93</v>
      </c>
      <c r="AR5" s="257" t="s">
        <v>146</v>
      </c>
      <c r="AS5" s="257" t="s">
        <v>147</v>
      </c>
      <c r="AT5" s="258" t="s">
        <v>148</v>
      </c>
    </row>
    <row r="6" spans="1:46" s="124" customFormat="1" ht="18.75">
      <c r="A6" s="127">
        <v>1</v>
      </c>
      <c r="B6" s="127" t="s">
        <v>1</v>
      </c>
      <c r="C6" s="204">
        <v>14216</v>
      </c>
      <c r="D6" s="205">
        <v>1.3240054543093371</v>
      </c>
      <c r="E6" s="206">
        <v>18822.061538461538</v>
      </c>
      <c r="F6" s="207">
        <v>3.3099081208605692</v>
      </c>
      <c r="G6" s="208">
        <v>1015</v>
      </c>
      <c r="H6" s="209">
        <v>1.0191799466791882</v>
      </c>
      <c r="I6" s="209">
        <v>1.1513900962989578</v>
      </c>
      <c r="J6" s="209">
        <v>1</v>
      </c>
      <c r="K6" s="206">
        <v>1191.0758024072111</v>
      </c>
      <c r="L6" s="207">
        <v>0.63368339473623292</v>
      </c>
      <c r="M6" s="210">
        <v>1432</v>
      </c>
      <c r="N6" s="205">
        <v>1.0191799466791882</v>
      </c>
      <c r="O6" s="205">
        <v>1.1513900962989578</v>
      </c>
      <c r="P6" s="205">
        <v>1</v>
      </c>
      <c r="Q6" s="211">
        <v>1680.4143340365774</v>
      </c>
      <c r="R6" s="207">
        <v>0.61509915288888128</v>
      </c>
      <c r="S6" s="205">
        <v>1.0191799466791882</v>
      </c>
      <c r="T6" s="205">
        <v>1.1513900962989578</v>
      </c>
      <c r="U6" s="211">
        <v>16682.102075882671</v>
      </c>
      <c r="V6" s="207">
        <v>0.91670813724827849</v>
      </c>
      <c r="W6" s="205">
        <v>1</v>
      </c>
      <c r="X6" s="211">
        <v>14216</v>
      </c>
      <c r="Y6" s="207">
        <v>0.77625063195700117</v>
      </c>
      <c r="Z6" s="205">
        <v>1</v>
      </c>
      <c r="AA6" s="211">
        <v>14216</v>
      </c>
      <c r="AB6" s="207">
        <v>0.77625063195700117</v>
      </c>
      <c r="AC6" s="205"/>
      <c r="AD6" s="211"/>
      <c r="AE6" s="207"/>
      <c r="AF6" s="135"/>
      <c r="AG6" s="135"/>
      <c r="AH6" s="135"/>
      <c r="AI6" s="135"/>
      <c r="AJ6" s="135"/>
      <c r="AK6" s="135"/>
      <c r="AL6" s="135"/>
      <c r="AM6" s="136">
        <f t="shared" ref="AM6:AM32" si="0">$AF$32*F6</f>
        <v>0.49648621812908533</v>
      </c>
      <c r="AN6" s="136">
        <f t="shared" ref="AN6:AN32" si="1">$AG$32*L6</f>
        <v>5.0694671578898634E-2</v>
      </c>
      <c r="AO6" s="136">
        <f t="shared" ref="AO6:AO32" si="2">$AH$32*R6</f>
        <v>7.9962889875554569E-2</v>
      </c>
      <c r="AP6" s="136">
        <f t="shared" ref="AP6:AP32" si="3">$AI$32*V6</f>
        <v>8.2503732352345066E-2</v>
      </c>
      <c r="AQ6" s="136">
        <f>$AJ$32*Y6</f>
        <v>9.315007583484014E-2</v>
      </c>
      <c r="AR6" s="136">
        <f>$AK$32*AE6</f>
        <v>0</v>
      </c>
      <c r="AS6" s="136">
        <f>$AL$32*AB6</f>
        <v>0.28721273382409046</v>
      </c>
      <c r="AT6" s="165">
        <f>AM6+AN6+AO6+AP6+AS6+AQ6+AR6</f>
        <v>1.0900103215948143</v>
      </c>
    </row>
    <row r="7" spans="1:46" s="124" customFormat="1" ht="18.75">
      <c r="A7" s="127">
        <v>2</v>
      </c>
      <c r="B7" s="127" t="s">
        <v>2</v>
      </c>
      <c r="C7" s="204">
        <v>15173</v>
      </c>
      <c r="D7" s="205">
        <v>1.2404970367403636</v>
      </c>
      <c r="E7" s="206">
        <v>18822.061538461538</v>
      </c>
      <c r="F7" s="207">
        <v>3.1011437320341297</v>
      </c>
      <c r="G7" s="208">
        <v>1265</v>
      </c>
      <c r="H7" s="209">
        <v>1.5482137720256093</v>
      </c>
      <c r="I7" s="209">
        <v>1.1176507131069242</v>
      </c>
      <c r="J7" s="209">
        <v>1</v>
      </c>
      <c r="K7" s="206">
        <v>2188.9082163281746</v>
      </c>
      <c r="L7" s="207">
        <v>1.091104717670242</v>
      </c>
      <c r="M7" s="210">
        <v>1803</v>
      </c>
      <c r="N7" s="205">
        <v>1.5482137720256093</v>
      </c>
      <c r="O7" s="205">
        <v>1.1176507131069242</v>
      </c>
      <c r="P7" s="205">
        <v>1</v>
      </c>
      <c r="Q7" s="211">
        <v>3119.843094102529</v>
      </c>
      <c r="R7" s="207">
        <v>1.0699598005008075</v>
      </c>
      <c r="S7" s="205">
        <v>1.5482137720256093</v>
      </c>
      <c r="T7" s="205">
        <v>1.1176507131069242</v>
      </c>
      <c r="U7" s="211">
        <v>26254.786060353672</v>
      </c>
      <c r="V7" s="207">
        <v>1.3517449410222449</v>
      </c>
      <c r="W7" s="205">
        <v>1</v>
      </c>
      <c r="X7" s="211">
        <v>15173</v>
      </c>
      <c r="Y7" s="207">
        <v>0.77625063195700106</v>
      </c>
      <c r="Z7" s="205">
        <v>1</v>
      </c>
      <c r="AA7" s="211">
        <v>15173</v>
      </c>
      <c r="AB7" s="207">
        <v>0.77625063195700106</v>
      </c>
      <c r="AC7" s="205"/>
      <c r="AD7" s="211"/>
      <c r="AE7" s="207"/>
      <c r="AF7" s="135"/>
      <c r="AG7" s="135"/>
      <c r="AH7" s="135"/>
      <c r="AI7" s="135"/>
      <c r="AJ7" s="135"/>
      <c r="AK7" s="135"/>
      <c r="AL7" s="135"/>
      <c r="AM7" s="136">
        <f t="shared" si="0"/>
        <v>0.46517155980511943</v>
      </c>
      <c r="AN7" s="136">
        <f t="shared" si="1"/>
        <v>8.7288377413619361E-2</v>
      </c>
      <c r="AO7" s="136">
        <f t="shared" si="2"/>
        <v>0.13909477406510498</v>
      </c>
      <c r="AP7" s="136">
        <f t="shared" si="3"/>
        <v>0.12165704469200203</v>
      </c>
      <c r="AQ7" s="136">
        <f>$AJ$32*Y7</f>
        <v>9.3150075834840126E-2</v>
      </c>
      <c r="AR7" s="136">
        <f t="shared" ref="AR7:AR32" si="4">$AK$32*AE7</f>
        <v>0</v>
      </c>
      <c r="AS7" s="136">
        <f>$AL$32*AB7</f>
        <v>0.2872127338240904</v>
      </c>
      <c r="AT7" s="165">
        <f t="shared" ref="AT7:AT32" si="5">AM7+AN7+AO7+AP7+AS7+AQ7+AR7</f>
        <v>1.193574565634776</v>
      </c>
    </row>
    <row r="8" spans="1:46" s="124" customFormat="1" ht="18.75">
      <c r="A8" s="127">
        <v>3</v>
      </c>
      <c r="B8" s="127" t="s">
        <v>3</v>
      </c>
      <c r="C8" s="204">
        <v>33419</v>
      </c>
      <c r="D8" s="205">
        <v>0.56321438518392342</v>
      </c>
      <c r="E8" s="206">
        <v>18822.061538461538</v>
      </c>
      <c r="F8" s="207">
        <v>1.4079910783133502</v>
      </c>
      <c r="G8" s="208">
        <v>2839</v>
      </c>
      <c r="H8" s="209">
        <v>1.0658323239341723</v>
      </c>
      <c r="I8" s="209">
        <v>1.1599999999999999</v>
      </c>
      <c r="J8" s="209">
        <v>1</v>
      </c>
      <c r="K8" s="206">
        <v>3510.0416424729729</v>
      </c>
      <c r="L8" s="207">
        <v>0.79438156768504231</v>
      </c>
      <c r="M8" s="210">
        <v>4306</v>
      </c>
      <c r="N8" s="205">
        <v>1.0658323239341723</v>
      </c>
      <c r="O8" s="205">
        <v>1.1599999999999999</v>
      </c>
      <c r="P8" s="205">
        <v>1</v>
      </c>
      <c r="Q8" s="211">
        <v>5323.7898247582325</v>
      </c>
      <c r="R8" s="207">
        <v>0.8289600818102546</v>
      </c>
      <c r="S8" s="205">
        <v>1.0658323239341723</v>
      </c>
      <c r="T8" s="205">
        <v>1.1599999999999999</v>
      </c>
      <c r="U8" s="211">
        <v>41318.098502925081</v>
      </c>
      <c r="V8" s="207">
        <v>0.9658387005371496</v>
      </c>
      <c r="W8" s="205">
        <v>1</v>
      </c>
      <c r="X8" s="211">
        <v>33419</v>
      </c>
      <c r="Y8" s="207">
        <v>0.77625063195700117</v>
      </c>
      <c r="Z8" s="205">
        <v>1</v>
      </c>
      <c r="AA8" s="211">
        <v>33419</v>
      </c>
      <c r="AB8" s="207">
        <v>0.77625063195700117</v>
      </c>
      <c r="AC8" s="205"/>
      <c r="AD8" s="211"/>
      <c r="AE8" s="207"/>
      <c r="AF8" s="135"/>
      <c r="AG8" s="135"/>
      <c r="AH8" s="135"/>
      <c r="AI8" s="135"/>
      <c r="AJ8" s="135"/>
      <c r="AK8" s="135"/>
      <c r="AL8" s="135"/>
      <c r="AM8" s="136">
        <f t="shared" si="0"/>
        <v>0.21119866174700253</v>
      </c>
      <c r="AN8" s="136">
        <f t="shared" si="1"/>
        <v>6.3550525414803383E-2</v>
      </c>
      <c r="AO8" s="136">
        <f t="shared" si="2"/>
        <v>0.10776481063533311</v>
      </c>
      <c r="AP8" s="136">
        <f t="shared" si="3"/>
        <v>8.6925483048343466E-2</v>
      </c>
      <c r="AQ8" s="136">
        <f t="shared" ref="AQ8:AQ32" si="6">$AJ$32*Y8</f>
        <v>9.315007583484014E-2</v>
      </c>
      <c r="AR8" s="136">
        <f t="shared" si="4"/>
        <v>0</v>
      </c>
      <c r="AS8" s="136">
        <f t="shared" ref="AS8:AS32" si="7">$AL$32*AB8</f>
        <v>0.28721273382409046</v>
      </c>
      <c r="AT8" s="165">
        <f t="shared" si="5"/>
        <v>0.84980229050441303</v>
      </c>
    </row>
    <row r="9" spans="1:46" s="124" customFormat="1" ht="18.75">
      <c r="A9" s="127">
        <v>4</v>
      </c>
      <c r="B9" s="127" t="s">
        <v>4</v>
      </c>
      <c r="C9" s="204">
        <v>31105</v>
      </c>
      <c r="D9" s="205">
        <v>0.6051136967838463</v>
      </c>
      <c r="E9" s="206">
        <v>18822.061538461538</v>
      </c>
      <c r="F9" s="207">
        <v>1.5127360182013776</v>
      </c>
      <c r="G9" s="208">
        <v>2498</v>
      </c>
      <c r="H9" s="209">
        <v>1.3003801106880757</v>
      </c>
      <c r="I9" s="209">
        <v>1.1378440901614364</v>
      </c>
      <c r="J9" s="209">
        <v>1</v>
      </c>
      <c r="K9" s="206">
        <v>3696.1153001269336</v>
      </c>
      <c r="L9" s="207">
        <v>0.89872256249649241</v>
      </c>
      <c r="M9" s="210">
        <v>4099</v>
      </c>
      <c r="N9" s="205">
        <v>1.3003801106880757</v>
      </c>
      <c r="O9" s="205">
        <v>1.1378440901614364</v>
      </c>
      <c r="P9" s="205">
        <v>1</v>
      </c>
      <c r="Q9" s="211">
        <v>6065.002648206686</v>
      </c>
      <c r="R9" s="207">
        <v>1.0146282624791596</v>
      </c>
      <c r="S9" s="205">
        <v>1.3003801106880757</v>
      </c>
      <c r="T9" s="205">
        <v>1.1378440901614364</v>
      </c>
      <c r="U9" s="211">
        <v>46023.885672717486</v>
      </c>
      <c r="V9" s="207">
        <v>1.1558748212384224</v>
      </c>
      <c r="W9" s="205">
        <v>1</v>
      </c>
      <c r="X9" s="211">
        <v>31105</v>
      </c>
      <c r="Y9" s="207">
        <v>0.77625063195700106</v>
      </c>
      <c r="Z9" s="205">
        <v>1</v>
      </c>
      <c r="AA9" s="211">
        <v>31105</v>
      </c>
      <c r="AB9" s="207">
        <v>0.77625063195700106</v>
      </c>
      <c r="AC9" s="205"/>
      <c r="AD9" s="211"/>
      <c r="AE9" s="207"/>
      <c r="AF9" s="135"/>
      <c r="AG9" s="135"/>
      <c r="AH9" s="135"/>
      <c r="AI9" s="135"/>
      <c r="AJ9" s="135"/>
      <c r="AK9" s="135"/>
      <c r="AL9" s="135"/>
      <c r="AM9" s="136">
        <f t="shared" si="0"/>
        <v>0.22691040273020663</v>
      </c>
      <c r="AN9" s="136">
        <f t="shared" si="1"/>
        <v>7.18978049997194E-2</v>
      </c>
      <c r="AO9" s="136">
        <f t="shared" si="2"/>
        <v>0.13190167412229076</v>
      </c>
      <c r="AP9" s="136">
        <f t="shared" si="3"/>
        <v>0.10402873391145802</v>
      </c>
      <c r="AQ9" s="136">
        <f t="shared" si="6"/>
        <v>9.3150075834840126E-2</v>
      </c>
      <c r="AR9" s="136">
        <f t="shared" si="4"/>
        <v>0</v>
      </c>
      <c r="AS9" s="136">
        <f t="shared" si="7"/>
        <v>0.2872127338240904</v>
      </c>
      <c r="AT9" s="165">
        <f t="shared" si="5"/>
        <v>0.91510142542260531</v>
      </c>
    </row>
    <row r="10" spans="1:46" s="124" customFormat="1" ht="18.75">
      <c r="A10" s="127">
        <v>5</v>
      </c>
      <c r="B10" s="127" t="s">
        <v>5</v>
      </c>
      <c r="C10" s="204">
        <v>22893</v>
      </c>
      <c r="D10" s="205">
        <v>0.82217540464166061</v>
      </c>
      <c r="E10" s="206">
        <v>18822.061538461538</v>
      </c>
      <c r="F10" s="207">
        <v>2.0553729893921222</v>
      </c>
      <c r="G10" s="208">
        <v>1771</v>
      </c>
      <c r="H10" s="209">
        <v>1.0955682907191253</v>
      </c>
      <c r="I10" s="209">
        <v>1.1732581590781903</v>
      </c>
      <c r="J10" s="209">
        <v>1</v>
      </c>
      <c r="K10" s="206">
        <v>2276.415836002916</v>
      </c>
      <c r="L10" s="207">
        <v>0.75207167067139213</v>
      </c>
      <c r="M10" s="210">
        <v>2917</v>
      </c>
      <c r="N10" s="205">
        <v>1.0955682907191253</v>
      </c>
      <c r="O10" s="205">
        <v>1.1732581590781903</v>
      </c>
      <c r="P10" s="205">
        <v>1</v>
      </c>
      <c r="Q10" s="211">
        <v>3749.4663995598562</v>
      </c>
      <c r="R10" s="207">
        <v>0.85226160591399303</v>
      </c>
      <c r="S10" s="205">
        <v>1.0955682907191253</v>
      </c>
      <c r="T10" s="205">
        <v>1.1732581590781903</v>
      </c>
      <c r="U10" s="211">
        <v>29426.305891369142</v>
      </c>
      <c r="V10" s="207">
        <v>1.0041318991247288</v>
      </c>
      <c r="W10" s="205">
        <v>1</v>
      </c>
      <c r="X10" s="211">
        <v>22893</v>
      </c>
      <c r="Y10" s="207">
        <v>0.77625063195700117</v>
      </c>
      <c r="Z10" s="205">
        <v>1</v>
      </c>
      <c r="AA10" s="211">
        <v>22893</v>
      </c>
      <c r="AB10" s="207">
        <v>0.77625063195700117</v>
      </c>
      <c r="AC10" s="205"/>
      <c r="AD10" s="211"/>
      <c r="AE10" s="207"/>
      <c r="AF10" s="135"/>
      <c r="AG10" s="135"/>
      <c r="AH10" s="135"/>
      <c r="AI10" s="135"/>
      <c r="AJ10" s="135"/>
      <c r="AK10" s="135"/>
      <c r="AL10" s="135"/>
      <c r="AM10" s="136">
        <f t="shared" si="0"/>
        <v>0.30830594840881831</v>
      </c>
      <c r="AN10" s="136">
        <f t="shared" si="1"/>
        <v>6.0165733653711369E-2</v>
      </c>
      <c r="AO10" s="136">
        <f t="shared" si="2"/>
        <v>0.11079400876881909</v>
      </c>
      <c r="AP10" s="136">
        <f t="shared" si="3"/>
        <v>9.0371870921225589E-2</v>
      </c>
      <c r="AQ10" s="136">
        <f t="shared" si="6"/>
        <v>9.315007583484014E-2</v>
      </c>
      <c r="AR10" s="136">
        <f t="shared" si="4"/>
        <v>0</v>
      </c>
      <c r="AS10" s="136">
        <f t="shared" si="7"/>
        <v>0.28721273382409046</v>
      </c>
      <c r="AT10" s="165">
        <f t="shared" si="5"/>
        <v>0.95000037141150495</v>
      </c>
    </row>
    <row r="11" spans="1:46" s="124" customFormat="1" ht="18.75">
      <c r="A11" s="127">
        <v>6</v>
      </c>
      <c r="B11" s="127" t="s">
        <v>6</v>
      </c>
      <c r="C11" s="204">
        <v>34528</v>
      </c>
      <c r="D11" s="205">
        <v>0.54512458116489626</v>
      </c>
      <c r="E11" s="206">
        <v>18822.061538461538</v>
      </c>
      <c r="F11" s="207">
        <v>1.3627680099094603</v>
      </c>
      <c r="G11" s="208">
        <v>2763</v>
      </c>
      <c r="H11" s="209">
        <v>1.2385148091123863</v>
      </c>
      <c r="I11" s="209">
        <v>1.1557586045614203</v>
      </c>
      <c r="J11" s="209">
        <v>1</v>
      </c>
      <c r="K11" s="206">
        <v>3955.0249195656693</v>
      </c>
      <c r="L11" s="207">
        <v>0.86633954993117102</v>
      </c>
      <c r="M11" s="210">
        <v>4022</v>
      </c>
      <c r="N11" s="205">
        <v>1.2385148091123863</v>
      </c>
      <c r="O11" s="205">
        <v>1.1557586045614203</v>
      </c>
      <c r="P11" s="205">
        <v>1</v>
      </c>
      <c r="Q11" s="211">
        <v>5757.1879212787271</v>
      </c>
      <c r="R11" s="207">
        <v>0.86765115417890526</v>
      </c>
      <c r="S11" s="205">
        <v>1.2385148091123863</v>
      </c>
      <c r="T11" s="205">
        <v>1.1557586045614203</v>
      </c>
      <c r="U11" s="211">
        <v>49424.212965169529</v>
      </c>
      <c r="V11" s="207">
        <v>1.118216937696956</v>
      </c>
      <c r="W11" s="205">
        <v>1</v>
      </c>
      <c r="X11" s="211">
        <v>34528</v>
      </c>
      <c r="Y11" s="207">
        <v>0.77625063195700117</v>
      </c>
      <c r="Z11" s="205">
        <v>1</v>
      </c>
      <c r="AA11" s="211">
        <v>34528</v>
      </c>
      <c r="AB11" s="207">
        <v>0.77625063195700117</v>
      </c>
      <c r="AC11" s="205"/>
      <c r="AD11" s="211"/>
      <c r="AE11" s="207"/>
      <c r="AF11" s="135"/>
      <c r="AG11" s="135"/>
      <c r="AH11" s="135"/>
      <c r="AI11" s="135"/>
      <c r="AJ11" s="135"/>
      <c r="AK11" s="135"/>
      <c r="AL11" s="135"/>
      <c r="AM11" s="136">
        <f t="shared" si="0"/>
        <v>0.20441520148641903</v>
      </c>
      <c r="AN11" s="136">
        <f t="shared" si="1"/>
        <v>6.9307163994493687E-2</v>
      </c>
      <c r="AO11" s="136">
        <f t="shared" si="2"/>
        <v>0.11279465004325769</v>
      </c>
      <c r="AP11" s="136">
        <f t="shared" si="3"/>
        <v>0.10063952439272603</v>
      </c>
      <c r="AQ11" s="136">
        <f t="shared" si="6"/>
        <v>9.315007583484014E-2</v>
      </c>
      <c r="AR11" s="136">
        <f t="shared" si="4"/>
        <v>0</v>
      </c>
      <c r="AS11" s="136">
        <f t="shared" si="7"/>
        <v>0.28721273382409046</v>
      </c>
      <c r="AT11" s="165">
        <f t="shared" si="5"/>
        <v>0.86751934957582699</v>
      </c>
    </row>
    <row r="12" spans="1:46" s="124" customFormat="1" ht="18.75">
      <c r="A12" s="127">
        <v>7</v>
      </c>
      <c r="B12" s="127" t="s">
        <v>7</v>
      </c>
      <c r="C12" s="204">
        <v>18445</v>
      </c>
      <c r="D12" s="205">
        <v>1.0204424797214171</v>
      </c>
      <c r="E12" s="206">
        <v>18822.061538461538</v>
      </c>
      <c r="F12" s="207">
        <v>2.5510248764518217</v>
      </c>
      <c r="G12" s="208">
        <v>1069</v>
      </c>
      <c r="H12" s="209">
        <v>1.2126672279143171</v>
      </c>
      <c r="I12" s="209">
        <v>1.1570181162005782</v>
      </c>
      <c r="J12" s="209">
        <v>1.0112631901299161</v>
      </c>
      <c r="K12" s="206">
        <v>1516.7838802453341</v>
      </c>
      <c r="L12" s="207">
        <v>0.62194987504280375</v>
      </c>
      <c r="M12" s="210">
        <v>2003</v>
      </c>
      <c r="N12" s="205">
        <v>1.2126672279143171</v>
      </c>
      <c r="O12" s="205">
        <v>1.1570181162005782</v>
      </c>
      <c r="P12" s="205">
        <v>1.0112631901299161</v>
      </c>
      <c r="Q12" s="211">
        <v>2842.0188139676379</v>
      </c>
      <c r="R12" s="207">
        <v>0.80177859048861422</v>
      </c>
      <c r="S12" s="205">
        <v>1.2126672279143171</v>
      </c>
      <c r="T12" s="205">
        <v>1.1570181162005782</v>
      </c>
      <c r="U12" s="211">
        <v>25879.772817623529</v>
      </c>
      <c r="V12" s="207">
        <v>1.0960731193065165</v>
      </c>
      <c r="W12" s="205">
        <v>1.0112631901299161</v>
      </c>
      <c r="X12" s="211">
        <v>18652.749541946301</v>
      </c>
      <c r="Y12" s="207">
        <v>0.78499369041320033</v>
      </c>
      <c r="Z12" s="205">
        <v>1.0112631901299161</v>
      </c>
      <c r="AA12" s="211">
        <v>18652.749541946301</v>
      </c>
      <c r="AB12" s="207">
        <v>0.78499369041320033</v>
      </c>
      <c r="AC12" s="205"/>
      <c r="AD12" s="211"/>
      <c r="AE12" s="207"/>
      <c r="AF12" s="135"/>
      <c r="AG12" s="135"/>
      <c r="AH12" s="135"/>
      <c r="AI12" s="135"/>
      <c r="AJ12" s="135"/>
      <c r="AK12" s="135"/>
      <c r="AL12" s="135"/>
      <c r="AM12" s="136">
        <f t="shared" si="0"/>
        <v>0.38265373146777326</v>
      </c>
      <c r="AN12" s="136">
        <f t="shared" si="1"/>
        <v>4.9755990003424302E-2</v>
      </c>
      <c r="AO12" s="136">
        <f t="shared" si="2"/>
        <v>0.10423121676351985</v>
      </c>
      <c r="AP12" s="136">
        <f t="shared" si="3"/>
        <v>9.8646580737586489E-2</v>
      </c>
      <c r="AQ12" s="136">
        <f t="shared" si="6"/>
        <v>9.4199242849584031E-2</v>
      </c>
      <c r="AR12" s="136">
        <f t="shared" si="4"/>
        <v>0</v>
      </c>
      <c r="AS12" s="136">
        <f t="shared" si="7"/>
        <v>0.29044766545288414</v>
      </c>
      <c r="AT12" s="165">
        <f t="shared" si="5"/>
        <v>1.0199344272747721</v>
      </c>
    </row>
    <row r="13" spans="1:46" s="124" customFormat="1" ht="18.75">
      <c r="A13" s="127">
        <v>8</v>
      </c>
      <c r="B13" s="127" t="s">
        <v>8</v>
      </c>
      <c r="C13" s="204">
        <v>24567</v>
      </c>
      <c r="D13" s="205">
        <v>0.76615221795341459</v>
      </c>
      <c r="E13" s="206">
        <v>18822.061538461538</v>
      </c>
      <c r="F13" s="207">
        <v>1.9153194873673565</v>
      </c>
      <c r="G13" s="208">
        <v>1907</v>
      </c>
      <c r="H13" s="209">
        <v>1.1876242594219653</v>
      </c>
      <c r="I13" s="209">
        <v>1.1235612504425125</v>
      </c>
      <c r="J13" s="209">
        <v>1</v>
      </c>
      <c r="K13" s="206">
        <v>2544.6409163326157</v>
      </c>
      <c r="L13" s="207">
        <v>0.78340207984112986</v>
      </c>
      <c r="M13" s="210">
        <v>3109</v>
      </c>
      <c r="N13" s="205">
        <v>1.1876242594219653</v>
      </c>
      <c r="O13" s="205">
        <v>1.1235612504425125</v>
      </c>
      <c r="P13" s="205">
        <v>1</v>
      </c>
      <c r="Q13" s="211">
        <v>4148.5519710949675</v>
      </c>
      <c r="R13" s="207">
        <v>0.87872013013348838</v>
      </c>
      <c r="S13" s="205">
        <v>1.1876242594219653</v>
      </c>
      <c r="T13" s="205">
        <v>1.1235612504425125</v>
      </c>
      <c r="U13" s="211">
        <v>32781.433346378275</v>
      </c>
      <c r="V13" s="207">
        <v>1.0423979293492367</v>
      </c>
      <c r="W13" s="205">
        <v>1</v>
      </c>
      <c r="X13" s="211">
        <v>24567</v>
      </c>
      <c r="Y13" s="207">
        <v>0.77625063195700106</v>
      </c>
      <c r="Z13" s="205">
        <v>1</v>
      </c>
      <c r="AA13" s="211">
        <v>24567</v>
      </c>
      <c r="AB13" s="207">
        <v>0.77625063195700106</v>
      </c>
      <c r="AC13" s="205"/>
      <c r="AD13" s="211"/>
      <c r="AE13" s="207"/>
      <c r="AF13" s="135"/>
      <c r="AG13" s="135"/>
      <c r="AH13" s="135"/>
      <c r="AI13" s="135"/>
      <c r="AJ13" s="135"/>
      <c r="AK13" s="135"/>
      <c r="AL13" s="135"/>
      <c r="AM13" s="136">
        <f t="shared" si="0"/>
        <v>0.28729792310510344</v>
      </c>
      <c r="AN13" s="136">
        <f t="shared" si="1"/>
        <v>6.2672166387290396E-2</v>
      </c>
      <c r="AO13" s="136">
        <f t="shared" si="2"/>
        <v>0.11423361691735349</v>
      </c>
      <c r="AP13" s="136">
        <f t="shared" si="3"/>
        <v>9.3815813641431295E-2</v>
      </c>
      <c r="AQ13" s="136">
        <f t="shared" si="6"/>
        <v>9.3150075834840126E-2</v>
      </c>
      <c r="AR13" s="136">
        <f t="shared" si="4"/>
        <v>0</v>
      </c>
      <c r="AS13" s="136">
        <f t="shared" si="7"/>
        <v>0.2872127338240904</v>
      </c>
      <c r="AT13" s="165">
        <f t="shared" si="5"/>
        <v>0.93838232971010915</v>
      </c>
    </row>
    <row r="14" spans="1:46" s="124" customFormat="1" ht="18.75">
      <c r="A14" s="127">
        <v>9</v>
      </c>
      <c r="B14" s="138" t="s">
        <v>9</v>
      </c>
      <c r="C14" s="204">
        <v>13849</v>
      </c>
      <c r="D14" s="205">
        <v>1.3590917422529813</v>
      </c>
      <c r="E14" s="206">
        <v>18822.061538461538</v>
      </c>
      <c r="F14" s="207">
        <v>3.3976210445630621</v>
      </c>
      <c r="G14" s="208">
        <v>1142</v>
      </c>
      <c r="H14" s="209">
        <v>1.4329595030359201</v>
      </c>
      <c r="I14" s="209">
        <v>1.1521975124509767</v>
      </c>
      <c r="J14" s="209">
        <v>1</v>
      </c>
      <c r="K14" s="206">
        <v>1885.5018120683933</v>
      </c>
      <c r="L14" s="207">
        <v>1.0297193616856655</v>
      </c>
      <c r="M14" s="210">
        <v>1518</v>
      </c>
      <c r="N14" s="205">
        <v>1.4329595030359201</v>
      </c>
      <c r="O14" s="205">
        <v>1.1521975124509767</v>
      </c>
      <c r="P14" s="205">
        <v>1</v>
      </c>
      <c r="Q14" s="211">
        <v>2506.2975050086002</v>
      </c>
      <c r="R14" s="207">
        <v>0.94171691835396854</v>
      </c>
      <c r="S14" s="205">
        <v>1.4329595030359201</v>
      </c>
      <c r="T14" s="205">
        <v>1.1521975124509767</v>
      </c>
      <c r="U14" s="211">
        <v>22865.424339172663</v>
      </c>
      <c r="V14" s="207">
        <v>1.2897887280898666</v>
      </c>
      <c r="W14" s="205">
        <v>1</v>
      </c>
      <c r="X14" s="211">
        <v>13849</v>
      </c>
      <c r="Y14" s="207">
        <v>0.77625063195700106</v>
      </c>
      <c r="Z14" s="205">
        <v>1</v>
      </c>
      <c r="AA14" s="211">
        <v>13849</v>
      </c>
      <c r="AB14" s="207">
        <v>0.77625063195700106</v>
      </c>
      <c r="AC14" s="205"/>
      <c r="AD14" s="211"/>
      <c r="AE14" s="207"/>
      <c r="AF14" s="135"/>
      <c r="AG14" s="135"/>
      <c r="AH14" s="135"/>
      <c r="AI14" s="135"/>
      <c r="AJ14" s="135"/>
      <c r="AK14" s="135"/>
      <c r="AL14" s="135"/>
      <c r="AM14" s="136">
        <f t="shared" si="0"/>
        <v>0.50964315668445925</v>
      </c>
      <c r="AN14" s="136">
        <f t="shared" si="1"/>
        <v>8.2377548934853245E-2</v>
      </c>
      <c r="AO14" s="136">
        <f t="shared" si="2"/>
        <v>0.12242319938601591</v>
      </c>
      <c r="AP14" s="136">
        <f t="shared" si="3"/>
        <v>0.11608098552808799</v>
      </c>
      <c r="AQ14" s="136">
        <f t="shared" si="6"/>
        <v>9.3150075834840126E-2</v>
      </c>
      <c r="AR14" s="136">
        <f t="shared" si="4"/>
        <v>0</v>
      </c>
      <c r="AS14" s="136">
        <f t="shared" si="7"/>
        <v>0.2872127338240904</v>
      </c>
      <c r="AT14" s="165">
        <f t="shared" si="5"/>
        <v>1.2108877001923468</v>
      </c>
    </row>
    <row r="15" spans="1:46" s="124" customFormat="1" ht="18.75">
      <c r="A15" s="127">
        <v>10</v>
      </c>
      <c r="B15" s="127" t="s">
        <v>10</v>
      </c>
      <c r="C15" s="204">
        <v>13568</v>
      </c>
      <c r="D15" s="205">
        <v>1.3872392053701015</v>
      </c>
      <c r="E15" s="206">
        <v>18822.061538461538</v>
      </c>
      <c r="F15" s="207">
        <v>3.4679874591799713</v>
      </c>
      <c r="G15" s="208">
        <v>887</v>
      </c>
      <c r="H15" s="209">
        <v>1.4242837692955956</v>
      </c>
      <c r="I15" s="209">
        <v>1.1227666609083038</v>
      </c>
      <c r="J15" s="209">
        <v>1</v>
      </c>
      <c r="K15" s="206">
        <v>1418.4357003402251</v>
      </c>
      <c r="L15" s="207">
        <v>0.79068619891462832</v>
      </c>
      <c r="M15" s="210">
        <v>1431</v>
      </c>
      <c r="N15" s="205">
        <v>1.4242837692955956</v>
      </c>
      <c r="O15" s="205">
        <v>1.1227666609083038</v>
      </c>
      <c r="P15" s="205">
        <v>1</v>
      </c>
      <c r="Q15" s="211">
        <v>2288.3669528600476</v>
      </c>
      <c r="R15" s="207">
        <v>0.8776391713258096</v>
      </c>
      <c r="S15" s="205">
        <v>1.4242837692955956</v>
      </c>
      <c r="T15" s="205">
        <v>1.1227666609083038</v>
      </c>
      <c r="U15" s="211">
        <v>21697.108886376744</v>
      </c>
      <c r="V15" s="207">
        <v>1.249233898627611</v>
      </c>
      <c r="W15" s="205">
        <v>1</v>
      </c>
      <c r="X15" s="211">
        <v>13568</v>
      </c>
      <c r="Y15" s="207">
        <v>0.77625063195700117</v>
      </c>
      <c r="Z15" s="205">
        <v>1</v>
      </c>
      <c r="AA15" s="211">
        <v>13568</v>
      </c>
      <c r="AB15" s="207">
        <v>0.77625063195700117</v>
      </c>
      <c r="AC15" s="205"/>
      <c r="AD15" s="211"/>
      <c r="AE15" s="207"/>
      <c r="AF15" s="135"/>
      <c r="AG15" s="135"/>
      <c r="AH15" s="135"/>
      <c r="AI15" s="135"/>
      <c r="AJ15" s="135"/>
      <c r="AK15" s="135"/>
      <c r="AL15" s="135"/>
      <c r="AM15" s="136">
        <f t="shared" si="0"/>
        <v>0.52019811887699563</v>
      </c>
      <c r="AN15" s="136">
        <f t="shared" si="1"/>
        <v>6.3254895913170267E-2</v>
      </c>
      <c r="AO15" s="136">
        <f t="shared" si="2"/>
        <v>0.11409309227235526</v>
      </c>
      <c r="AP15" s="136">
        <f t="shared" si="3"/>
        <v>0.11243105087648499</v>
      </c>
      <c r="AQ15" s="136">
        <f t="shared" si="6"/>
        <v>9.315007583484014E-2</v>
      </c>
      <c r="AR15" s="136">
        <f t="shared" si="4"/>
        <v>0</v>
      </c>
      <c r="AS15" s="136">
        <f t="shared" si="7"/>
        <v>0.28721273382409046</v>
      </c>
      <c r="AT15" s="165">
        <f t="shared" si="5"/>
        <v>1.1903399675979367</v>
      </c>
    </row>
    <row r="16" spans="1:46" s="124" customFormat="1" ht="18.75">
      <c r="A16" s="127">
        <v>11</v>
      </c>
      <c r="B16" s="127" t="s">
        <v>11</v>
      </c>
      <c r="C16" s="204">
        <v>21562</v>
      </c>
      <c r="D16" s="205">
        <v>0.87292744357951668</v>
      </c>
      <c r="E16" s="206">
        <v>18822.061538461538</v>
      </c>
      <c r="F16" s="207">
        <v>2.1822490421182565</v>
      </c>
      <c r="G16" s="208">
        <v>1596</v>
      </c>
      <c r="H16" s="209">
        <v>1.2431081725542019</v>
      </c>
      <c r="I16" s="209">
        <v>1.1480535130387111</v>
      </c>
      <c r="J16" s="209">
        <v>1.0110945017984772</v>
      </c>
      <c r="K16" s="206">
        <v>2303.0092869394857</v>
      </c>
      <c r="L16" s="207">
        <v>0.80782443868651199</v>
      </c>
      <c r="M16" s="210">
        <v>2414</v>
      </c>
      <c r="N16" s="205">
        <v>1.2431081725542019</v>
      </c>
      <c r="O16" s="205">
        <v>1.1480535130387111</v>
      </c>
      <c r="P16" s="205">
        <v>1.0110945017984772</v>
      </c>
      <c r="Q16" s="211">
        <v>3483.3736959097228</v>
      </c>
      <c r="R16" s="207">
        <v>0.84065382348586881</v>
      </c>
      <c r="S16" s="205">
        <v>1.2431081725542019</v>
      </c>
      <c r="T16" s="205">
        <v>1.1480535130387111</v>
      </c>
      <c r="U16" s="211">
        <v>30772.309740326105</v>
      </c>
      <c r="V16" s="207">
        <v>1.1148816835052242</v>
      </c>
      <c r="W16" s="205">
        <v>1.0110945017984772</v>
      </c>
      <c r="X16" s="211">
        <v>21801.219647778766</v>
      </c>
      <c r="Y16" s="207">
        <v>0.78486274598931705</v>
      </c>
      <c r="Z16" s="205">
        <v>1.0110945017984772</v>
      </c>
      <c r="AA16" s="211">
        <v>21801.219647778766</v>
      </c>
      <c r="AB16" s="207">
        <v>0.78486274598931705</v>
      </c>
      <c r="AC16" s="205"/>
      <c r="AD16" s="211"/>
      <c r="AE16" s="207"/>
      <c r="AF16" s="135"/>
      <c r="AG16" s="135"/>
      <c r="AH16" s="135"/>
      <c r="AI16" s="135"/>
      <c r="AJ16" s="135"/>
      <c r="AK16" s="135"/>
      <c r="AL16" s="135"/>
      <c r="AM16" s="136">
        <f t="shared" si="0"/>
        <v>0.32733735631773847</v>
      </c>
      <c r="AN16" s="136">
        <f t="shared" si="1"/>
        <v>6.4625955094920959E-2</v>
      </c>
      <c r="AO16" s="136">
        <f t="shared" si="2"/>
        <v>0.10928499705316295</v>
      </c>
      <c r="AP16" s="136">
        <f t="shared" si="3"/>
        <v>0.10033935151547017</v>
      </c>
      <c r="AQ16" s="136">
        <f t="shared" si="6"/>
        <v>9.4183529518718043E-2</v>
      </c>
      <c r="AR16" s="136">
        <f t="shared" si="4"/>
        <v>0</v>
      </c>
      <c r="AS16" s="136">
        <f t="shared" si="7"/>
        <v>0.29039921601604735</v>
      </c>
      <c r="AT16" s="165">
        <f t="shared" si="5"/>
        <v>0.98617040551605784</v>
      </c>
    </row>
    <row r="17" spans="1:46" s="124" customFormat="1" ht="18.75">
      <c r="A17" s="127">
        <v>12</v>
      </c>
      <c r="B17" s="127" t="s">
        <v>12</v>
      </c>
      <c r="C17" s="204">
        <v>32107</v>
      </c>
      <c r="D17" s="205">
        <v>0.58622921912547221</v>
      </c>
      <c r="E17" s="206">
        <v>18822.061538461538</v>
      </c>
      <c r="F17" s="207">
        <v>1.465526329029615</v>
      </c>
      <c r="G17" s="208">
        <v>2411</v>
      </c>
      <c r="H17" s="209">
        <v>1.4408907781141365</v>
      </c>
      <c r="I17" s="209">
        <v>1.1740883980936454</v>
      </c>
      <c r="J17" s="209">
        <v>1</v>
      </c>
      <c r="K17" s="206">
        <v>4078.7686138099816</v>
      </c>
      <c r="L17" s="207">
        <v>0.96081479226712463</v>
      </c>
      <c r="M17" s="210">
        <v>3840</v>
      </c>
      <c r="N17" s="205">
        <v>1.4408907781141365</v>
      </c>
      <c r="O17" s="205">
        <v>1.1740883980936454</v>
      </c>
      <c r="P17" s="205">
        <v>1</v>
      </c>
      <c r="Q17" s="211">
        <v>6496.2552787351015</v>
      </c>
      <c r="R17" s="207">
        <v>1.0528573201146574</v>
      </c>
      <c r="S17" s="205">
        <v>1.4408907781141365</v>
      </c>
      <c r="T17" s="205">
        <v>1.1740883980936454</v>
      </c>
      <c r="U17" s="211">
        <v>54316.476102694767</v>
      </c>
      <c r="V17" s="207">
        <v>1.3215682162821447</v>
      </c>
      <c r="W17" s="205">
        <v>1</v>
      </c>
      <c r="X17" s="211">
        <v>32107</v>
      </c>
      <c r="Y17" s="207">
        <v>0.77625063195700117</v>
      </c>
      <c r="Z17" s="205">
        <v>1</v>
      </c>
      <c r="AA17" s="211">
        <v>32107</v>
      </c>
      <c r="AB17" s="207">
        <v>0.77625063195700117</v>
      </c>
      <c r="AC17" s="205"/>
      <c r="AD17" s="211"/>
      <c r="AE17" s="207"/>
      <c r="AF17" s="135"/>
      <c r="AG17" s="135"/>
      <c r="AH17" s="135"/>
      <c r="AI17" s="135"/>
      <c r="AJ17" s="135"/>
      <c r="AK17" s="135"/>
      <c r="AL17" s="135"/>
      <c r="AM17" s="136">
        <f t="shared" si="0"/>
        <v>0.21982894935444225</v>
      </c>
      <c r="AN17" s="136">
        <f t="shared" si="1"/>
        <v>7.6865183381369967E-2</v>
      </c>
      <c r="AO17" s="136">
        <f t="shared" si="2"/>
        <v>0.13687145161490546</v>
      </c>
      <c r="AP17" s="136">
        <f t="shared" si="3"/>
        <v>0.11894113946539302</v>
      </c>
      <c r="AQ17" s="136">
        <f t="shared" si="6"/>
        <v>9.315007583484014E-2</v>
      </c>
      <c r="AR17" s="136">
        <f t="shared" si="4"/>
        <v>0</v>
      </c>
      <c r="AS17" s="136">
        <f t="shared" si="7"/>
        <v>0.28721273382409046</v>
      </c>
      <c r="AT17" s="165">
        <f t="shared" si="5"/>
        <v>0.93286953347504131</v>
      </c>
    </row>
    <row r="18" spans="1:46" s="124" customFormat="1" ht="18.75">
      <c r="A18" s="127">
        <v>13</v>
      </c>
      <c r="B18" s="127" t="s">
        <v>13</v>
      </c>
      <c r="C18" s="204">
        <v>11903</v>
      </c>
      <c r="D18" s="205">
        <v>1.58128719973633</v>
      </c>
      <c r="E18" s="206">
        <v>18822.061538461538</v>
      </c>
      <c r="F18" s="207">
        <v>3.9530919806900653</v>
      </c>
      <c r="G18" s="208">
        <v>678</v>
      </c>
      <c r="H18" s="209">
        <v>1.1893815305270989</v>
      </c>
      <c r="I18" s="209">
        <v>1.1471903824721978</v>
      </c>
      <c r="J18" s="209">
        <v>1</v>
      </c>
      <c r="K18" s="206">
        <v>925.09510187348906</v>
      </c>
      <c r="L18" s="207">
        <v>0.58781449045781298</v>
      </c>
      <c r="M18" s="210">
        <v>1122</v>
      </c>
      <c r="N18" s="205">
        <v>1.1893815305270989</v>
      </c>
      <c r="O18" s="205">
        <v>1.1471903824721978</v>
      </c>
      <c r="P18" s="205">
        <v>1</v>
      </c>
      <c r="Q18" s="211">
        <v>1530.9095933658623</v>
      </c>
      <c r="R18" s="207">
        <v>0.66926679309895099</v>
      </c>
      <c r="S18" s="205">
        <v>1.1893815305270989</v>
      </c>
      <c r="T18" s="205">
        <v>1.1471903824721978</v>
      </c>
      <c r="U18" s="211">
        <v>16241.013270796666</v>
      </c>
      <c r="V18" s="207">
        <v>1.065894974463925</v>
      </c>
      <c r="W18" s="205">
        <v>1</v>
      </c>
      <c r="X18" s="211">
        <v>11903</v>
      </c>
      <c r="Y18" s="207">
        <v>0.77625063195700106</v>
      </c>
      <c r="Z18" s="205">
        <v>1</v>
      </c>
      <c r="AA18" s="211">
        <v>11903</v>
      </c>
      <c r="AB18" s="207">
        <v>0.77625063195700106</v>
      </c>
      <c r="AC18" s="205"/>
      <c r="AD18" s="211"/>
      <c r="AE18" s="207"/>
      <c r="AF18" s="135"/>
      <c r="AG18" s="135"/>
      <c r="AH18" s="135"/>
      <c r="AI18" s="135"/>
      <c r="AJ18" s="135"/>
      <c r="AK18" s="135"/>
      <c r="AL18" s="135"/>
      <c r="AM18" s="136">
        <f t="shared" si="0"/>
        <v>0.59296379710350977</v>
      </c>
      <c r="AN18" s="136">
        <f t="shared" si="1"/>
        <v>4.7025159236625036E-2</v>
      </c>
      <c r="AO18" s="136">
        <f t="shared" si="2"/>
        <v>8.7004683102863634E-2</v>
      </c>
      <c r="AP18" s="136">
        <f t="shared" si="3"/>
        <v>9.5930547701753244E-2</v>
      </c>
      <c r="AQ18" s="136">
        <f t="shared" si="6"/>
        <v>9.3150075834840126E-2</v>
      </c>
      <c r="AR18" s="136">
        <f t="shared" si="4"/>
        <v>0</v>
      </c>
      <c r="AS18" s="136">
        <f t="shared" si="7"/>
        <v>0.2872127338240904</v>
      </c>
      <c r="AT18" s="165">
        <f t="shared" si="5"/>
        <v>1.2032869968036823</v>
      </c>
    </row>
    <row r="19" spans="1:46" s="124" customFormat="1" ht="18.75">
      <c r="A19" s="127">
        <v>14</v>
      </c>
      <c r="B19" s="127" t="s">
        <v>14</v>
      </c>
      <c r="C19" s="204">
        <v>22204</v>
      </c>
      <c r="D19" s="205">
        <v>0.84768787328686446</v>
      </c>
      <c r="E19" s="206">
        <v>18822.061538461538</v>
      </c>
      <c r="F19" s="207">
        <v>2.1191521278217369</v>
      </c>
      <c r="G19" s="208">
        <v>1667</v>
      </c>
      <c r="H19" s="209">
        <v>1.1395160356475318</v>
      </c>
      <c r="I19" s="209">
        <v>1.2070700966754127</v>
      </c>
      <c r="J19" s="209">
        <v>1</v>
      </c>
      <c r="K19" s="206">
        <v>2292.9180440975197</v>
      </c>
      <c r="L19" s="207">
        <v>0.78102988756345215</v>
      </c>
      <c r="M19" s="210">
        <v>2565</v>
      </c>
      <c r="N19" s="205">
        <v>1.1395160356475318</v>
      </c>
      <c r="O19" s="205">
        <v>1.2070700966754127</v>
      </c>
      <c r="P19" s="205">
        <v>1</v>
      </c>
      <c r="Q19" s="211">
        <v>3528.0952508159189</v>
      </c>
      <c r="R19" s="207">
        <v>0.82682814073098543</v>
      </c>
      <c r="S19" s="205">
        <v>1.1395160356475318</v>
      </c>
      <c r="T19" s="205">
        <v>1.2070700966754127</v>
      </c>
      <c r="U19" s="211">
        <v>30541.063138057179</v>
      </c>
      <c r="V19" s="207">
        <v>1.0745104886079575</v>
      </c>
      <c r="W19" s="205">
        <v>1</v>
      </c>
      <c r="X19" s="211">
        <v>22204</v>
      </c>
      <c r="Y19" s="207">
        <v>0.77625063195700106</v>
      </c>
      <c r="Z19" s="205">
        <v>1</v>
      </c>
      <c r="AA19" s="211">
        <v>22204</v>
      </c>
      <c r="AB19" s="207">
        <v>0.77625063195700106</v>
      </c>
      <c r="AC19" s="205"/>
      <c r="AD19" s="211"/>
      <c r="AE19" s="207"/>
      <c r="AF19" s="135"/>
      <c r="AG19" s="135"/>
      <c r="AH19" s="135"/>
      <c r="AI19" s="135"/>
      <c r="AJ19" s="135"/>
      <c r="AK19" s="135"/>
      <c r="AL19" s="135"/>
      <c r="AM19" s="136">
        <f t="shared" si="0"/>
        <v>0.31787281917326055</v>
      </c>
      <c r="AN19" s="136">
        <f t="shared" si="1"/>
        <v>6.2482391005076174E-2</v>
      </c>
      <c r="AO19" s="136">
        <f t="shared" si="2"/>
        <v>0.10748765829502811</v>
      </c>
      <c r="AP19" s="136">
        <f t="shared" si="3"/>
        <v>9.6705943974716171E-2</v>
      </c>
      <c r="AQ19" s="136">
        <f t="shared" si="6"/>
        <v>9.3150075834840126E-2</v>
      </c>
      <c r="AR19" s="136">
        <f t="shared" si="4"/>
        <v>0</v>
      </c>
      <c r="AS19" s="136">
        <f>$AL$32*AB19</f>
        <v>0.2872127338240904</v>
      </c>
      <c r="AT19" s="165">
        <f t="shared" si="5"/>
        <v>0.96491162210701154</v>
      </c>
    </row>
    <row r="20" spans="1:46" s="124" customFormat="1" ht="18.75">
      <c r="A20" s="127">
        <v>15</v>
      </c>
      <c r="B20" s="127" t="s">
        <v>15</v>
      </c>
      <c r="C20" s="204">
        <v>35375</v>
      </c>
      <c r="D20" s="205">
        <v>0.53207241098124491</v>
      </c>
      <c r="E20" s="206">
        <v>18822.061538461538</v>
      </c>
      <c r="F20" s="207">
        <v>1.3301386246262572</v>
      </c>
      <c r="G20" s="208">
        <v>2689</v>
      </c>
      <c r="H20" s="209">
        <v>1.1743617949895311</v>
      </c>
      <c r="I20" s="209">
        <v>1.1279228629948355</v>
      </c>
      <c r="J20" s="209">
        <v>1.0194822046786358</v>
      </c>
      <c r="K20" s="206">
        <v>3631.2133438099286</v>
      </c>
      <c r="L20" s="207">
        <v>0.77636447932224961</v>
      </c>
      <c r="M20" s="210">
        <v>3836</v>
      </c>
      <c r="N20" s="205">
        <v>1.1743617949895311</v>
      </c>
      <c r="O20" s="205">
        <v>1.1279228629948355</v>
      </c>
      <c r="P20" s="205">
        <v>1.0194822046786358</v>
      </c>
      <c r="Q20" s="211">
        <v>5180.1169158999201</v>
      </c>
      <c r="R20" s="207">
        <v>0.76199001364893582</v>
      </c>
      <c r="S20" s="205">
        <v>1.1743617949895311</v>
      </c>
      <c r="T20" s="205">
        <v>1.1279228629948355</v>
      </c>
      <c r="U20" s="211">
        <v>46857.354199120731</v>
      </c>
      <c r="V20" s="207">
        <v>1.0347585913634196</v>
      </c>
      <c r="W20" s="205">
        <v>1.0194822046786358</v>
      </c>
      <c r="X20" s="211">
        <v>36064.182990506742</v>
      </c>
      <c r="Y20" s="207">
        <v>0.79137370565070775</v>
      </c>
      <c r="Z20" s="205">
        <v>1.0194822046786358</v>
      </c>
      <c r="AA20" s="211">
        <v>36064.182990506742</v>
      </c>
      <c r="AB20" s="207">
        <v>0.79137370565070775</v>
      </c>
      <c r="AC20" s="205"/>
      <c r="AD20" s="211"/>
      <c r="AE20" s="207"/>
      <c r="AF20" s="135"/>
      <c r="AG20" s="135"/>
      <c r="AH20" s="135"/>
      <c r="AI20" s="135"/>
      <c r="AJ20" s="135"/>
      <c r="AK20" s="135"/>
      <c r="AL20" s="135"/>
      <c r="AM20" s="136">
        <f t="shared" si="0"/>
        <v>0.19952079369393858</v>
      </c>
      <c r="AN20" s="136">
        <f t="shared" si="1"/>
        <v>6.2109158345779972E-2</v>
      </c>
      <c r="AO20" s="136">
        <f t="shared" si="2"/>
        <v>9.9058701774361657E-2</v>
      </c>
      <c r="AP20" s="136">
        <f t="shared" si="3"/>
        <v>9.3128273222707766E-2</v>
      </c>
      <c r="AQ20" s="136">
        <f t="shared" si="6"/>
        <v>9.4964844678084928E-2</v>
      </c>
      <c r="AR20" s="136">
        <f t="shared" si="4"/>
        <v>0</v>
      </c>
      <c r="AS20" s="136">
        <f t="shared" si="7"/>
        <v>0.29280827109076191</v>
      </c>
      <c r="AT20" s="165">
        <f>AM20+AN20+AO20+AP20+AS20+AQ20+AR20</f>
        <v>0.84159004280563487</v>
      </c>
    </row>
    <row r="21" spans="1:46" s="124" customFormat="1" ht="18.75">
      <c r="A21" s="127">
        <v>16</v>
      </c>
      <c r="B21" s="127" t="s">
        <v>16</v>
      </c>
      <c r="C21" s="204">
        <v>62039</v>
      </c>
      <c r="D21" s="205">
        <v>0.30339079512019113</v>
      </c>
      <c r="E21" s="206">
        <v>18822.061538461538</v>
      </c>
      <c r="F21" s="207">
        <v>0.75845280946104632</v>
      </c>
      <c r="G21" s="208">
        <v>4620</v>
      </c>
      <c r="H21" s="209">
        <v>1.1744080941709092</v>
      </c>
      <c r="I21" s="209">
        <v>1.1638937519718995</v>
      </c>
      <c r="J21" s="209">
        <v>1</v>
      </c>
      <c r="K21" s="206">
        <v>6315.0144429868524</v>
      </c>
      <c r="L21" s="207">
        <v>0.76987443656360299</v>
      </c>
      <c r="M21" s="210">
        <v>7210</v>
      </c>
      <c r="N21" s="205">
        <v>1.1744080941709092</v>
      </c>
      <c r="O21" s="205">
        <v>1.1638937519718995</v>
      </c>
      <c r="P21" s="205">
        <v>1</v>
      </c>
      <c r="Q21" s="211">
        <v>9855.2498125400871</v>
      </c>
      <c r="R21" s="207">
        <v>0.8266259117826914</v>
      </c>
      <c r="S21" s="205">
        <v>1.1744080941709092</v>
      </c>
      <c r="T21" s="205">
        <v>1.1638937519718995</v>
      </c>
      <c r="U21" s="211">
        <v>84800.255633866094</v>
      </c>
      <c r="V21" s="207">
        <v>1.067800450039365</v>
      </c>
      <c r="W21" s="205">
        <v>1</v>
      </c>
      <c r="X21" s="211">
        <v>62039</v>
      </c>
      <c r="Y21" s="207">
        <v>0.77625063195700106</v>
      </c>
      <c r="Z21" s="205">
        <v>1</v>
      </c>
      <c r="AA21" s="211">
        <v>62039</v>
      </c>
      <c r="AB21" s="207">
        <v>0.77625063195700106</v>
      </c>
      <c r="AC21" s="205"/>
      <c r="AD21" s="211"/>
      <c r="AE21" s="207"/>
      <c r="AF21" s="135"/>
      <c r="AG21" s="135"/>
      <c r="AH21" s="135"/>
      <c r="AI21" s="135"/>
      <c r="AJ21" s="135"/>
      <c r="AK21" s="135"/>
      <c r="AL21" s="135"/>
      <c r="AM21" s="136">
        <f t="shared" si="0"/>
        <v>0.11376792141915694</v>
      </c>
      <c r="AN21" s="136">
        <f t="shared" si="1"/>
        <v>6.1589954925088237E-2</v>
      </c>
      <c r="AO21" s="136">
        <f t="shared" si="2"/>
        <v>0.10746136853174988</v>
      </c>
      <c r="AP21" s="136">
        <f t="shared" si="3"/>
        <v>9.6102040503542846E-2</v>
      </c>
      <c r="AQ21" s="136">
        <f t="shared" si="6"/>
        <v>9.3150075834840126E-2</v>
      </c>
      <c r="AR21" s="136">
        <f t="shared" si="4"/>
        <v>0</v>
      </c>
      <c r="AS21" s="136">
        <f t="shared" si="7"/>
        <v>0.2872127338240904</v>
      </c>
      <c r="AT21" s="165">
        <f t="shared" si="5"/>
        <v>0.7592840950384685</v>
      </c>
    </row>
    <row r="22" spans="1:46" s="124" customFormat="1" ht="18.75">
      <c r="A22" s="127">
        <v>17</v>
      </c>
      <c r="B22" s="127" t="s">
        <v>17</v>
      </c>
      <c r="C22" s="204">
        <v>11969</v>
      </c>
      <c r="D22" s="205">
        <v>1.5725675944908963</v>
      </c>
      <c r="E22" s="206">
        <v>18822.061538461538</v>
      </c>
      <c r="F22" s="207">
        <v>3.9312936624742125</v>
      </c>
      <c r="G22" s="208">
        <v>925</v>
      </c>
      <c r="H22" s="209">
        <v>1.1747899961945933</v>
      </c>
      <c r="I22" s="209">
        <v>1.1564567970066948</v>
      </c>
      <c r="J22" s="209">
        <v>1</v>
      </c>
      <c r="K22" s="206">
        <v>1256.6993354431036</v>
      </c>
      <c r="L22" s="207">
        <v>0.79411583915045858</v>
      </c>
      <c r="M22" s="210">
        <v>1519</v>
      </c>
      <c r="N22" s="205">
        <v>1.1747899961945933</v>
      </c>
      <c r="O22" s="205">
        <v>1.1564567970066948</v>
      </c>
      <c r="P22" s="205">
        <v>1</v>
      </c>
      <c r="Q22" s="211">
        <v>2063.7040978789992</v>
      </c>
      <c r="R22" s="207">
        <v>0.89721334759712223</v>
      </c>
      <c r="S22" s="205">
        <v>1.1747899961945933</v>
      </c>
      <c r="T22" s="205">
        <v>1.1564567970066948</v>
      </c>
      <c r="U22" s="211">
        <v>16261.010103695682</v>
      </c>
      <c r="V22" s="207">
        <v>1.0613225202410901</v>
      </c>
      <c r="W22" s="205">
        <v>1</v>
      </c>
      <c r="X22" s="211">
        <v>11969</v>
      </c>
      <c r="Y22" s="207">
        <v>0.77625063195700117</v>
      </c>
      <c r="Z22" s="205">
        <v>1</v>
      </c>
      <c r="AA22" s="211">
        <v>11969</v>
      </c>
      <c r="AB22" s="207">
        <v>0.77625063195700117</v>
      </c>
      <c r="AC22" s="205"/>
      <c r="AD22" s="211"/>
      <c r="AE22" s="207"/>
      <c r="AF22" s="135"/>
      <c r="AG22" s="135"/>
      <c r="AH22" s="135"/>
      <c r="AI22" s="135"/>
      <c r="AJ22" s="135"/>
      <c r="AK22" s="135"/>
      <c r="AL22" s="135"/>
      <c r="AM22" s="136">
        <f t="shared" si="0"/>
        <v>0.5896940493711319</v>
      </c>
      <c r="AN22" s="136">
        <f t="shared" si="1"/>
        <v>6.3529267132036688E-2</v>
      </c>
      <c r="AO22" s="136">
        <f t="shared" si="2"/>
        <v>0.11663773518762589</v>
      </c>
      <c r="AP22" s="136">
        <f t="shared" si="3"/>
        <v>9.5519026821698105E-2</v>
      </c>
      <c r="AQ22" s="136">
        <f t="shared" si="6"/>
        <v>9.315007583484014E-2</v>
      </c>
      <c r="AR22" s="136">
        <f t="shared" si="4"/>
        <v>0</v>
      </c>
      <c r="AS22" s="136">
        <f t="shared" si="7"/>
        <v>0.28721273382409046</v>
      </c>
      <c r="AT22" s="165">
        <f t="shared" si="5"/>
        <v>1.245742888171423</v>
      </c>
    </row>
    <row r="23" spans="1:46" s="124" customFormat="1" ht="18.75">
      <c r="A23" s="127">
        <v>18</v>
      </c>
      <c r="B23" s="127" t="s">
        <v>18</v>
      </c>
      <c r="C23" s="204">
        <v>8495</v>
      </c>
      <c r="D23" s="205">
        <v>2.2156635124734003</v>
      </c>
      <c r="E23" s="206">
        <v>18822.061538461534</v>
      </c>
      <c r="F23" s="207">
        <v>5.5389822067279386</v>
      </c>
      <c r="G23" s="208">
        <v>584</v>
      </c>
      <c r="H23" s="209">
        <v>1.5556371372803937</v>
      </c>
      <c r="I23" s="209">
        <v>1.1051373226989019</v>
      </c>
      <c r="J23" s="209">
        <v>1</v>
      </c>
      <c r="K23" s="206">
        <v>1004.0085140152623</v>
      </c>
      <c r="L23" s="207">
        <v>0.89389056307298709</v>
      </c>
      <c r="M23" s="210">
        <v>845</v>
      </c>
      <c r="N23" s="205">
        <v>1.5556371372803937</v>
      </c>
      <c r="O23" s="205">
        <v>1.1051373226989019</v>
      </c>
      <c r="P23" s="205">
        <v>1</v>
      </c>
      <c r="Q23" s="211">
        <v>1452.7177985323574</v>
      </c>
      <c r="R23" s="207">
        <v>0.88986482591468841</v>
      </c>
      <c r="S23" s="205">
        <v>1.5556371372803937</v>
      </c>
      <c r="T23" s="205">
        <v>1.1051373226989019</v>
      </c>
      <c r="U23" s="211">
        <v>14604.5416550679</v>
      </c>
      <c r="V23" s="207">
        <v>1.3430193671275261</v>
      </c>
      <c r="W23" s="205">
        <v>1</v>
      </c>
      <c r="X23" s="211">
        <v>8495</v>
      </c>
      <c r="Y23" s="207">
        <v>0.77625063195700117</v>
      </c>
      <c r="Z23" s="205">
        <v>1</v>
      </c>
      <c r="AA23" s="211">
        <v>8495</v>
      </c>
      <c r="AB23" s="207">
        <v>0.77625063195700117</v>
      </c>
      <c r="AC23" s="205"/>
      <c r="AD23" s="211"/>
      <c r="AE23" s="207"/>
      <c r="AF23" s="135"/>
      <c r="AG23" s="135"/>
      <c r="AH23" s="135"/>
      <c r="AI23" s="135"/>
      <c r="AJ23" s="135"/>
      <c r="AK23" s="135"/>
      <c r="AL23" s="135"/>
      <c r="AM23" s="136">
        <f t="shared" si="0"/>
        <v>0.83084733100919073</v>
      </c>
      <c r="AN23" s="136">
        <f t="shared" si="1"/>
        <v>7.1511245045838973E-2</v>
      </c>
      <c r="AO23" s="136">
        <f t="shared" si="2"/>
        <v>0.11568242736890949</v>
      </c>
      <c r="AP23" s="136">
        <f t="shared" si="3"/>
        <v>0.12087174304147735</v>
      </c>
      <c r="AQ23" s="136">
        <f t="shared" si="6"/>
        <v>9.315007583484014E-2</v>
      </c>
      <c r="AR23" s="136">
        <f t="shared" si="4"/>
        <v>0</v>
      </c>
      <c r="AS23" s="136">
        <f t="shared" si="7"/>
        <v>0.28721273382409046</v>
      </c>
      <c r="AT23" s="165">
        <f t="shared" si="5"/>
        <v>1.5192755561243469</v>
      </c>
    </row>
    <row r="24" spans="1:46" s="124" customFormat="1" ht="18.75">
      <c r="A24" s="127">
        <v>19</v>
      </c>
      <c r="B24" s="127" t="s">
        <v>19</v>
      </c>
      <c r="C24" s="204">
        <v>24672</v>
      </c>
      <c r="D24" s="205">
        <v>0.76289159932156037</v>
      </c>
      <c r="E24" s="206">
        <v>18822.061538461538</v>
      </c>
      <c r="F24" s="207">
        <v>1.9071682006385313</v>
      </c>
      <c r="G24" s="208">
        <v>1713</v>
      </c>
      <c r="H24" s="209">
        <v>1.3635071568747816</v>
      </c>
      <c r="I24" s="209">
        <v>1.1754722876933685</v>
      </c>
      <c r="J24" s="209">
        <v>1.0107078162387173</v>
      </c>
      <c r="K24" s="206">
        <v>2774.9349317363385</v>
      </c>
      <c r="L24" s="207">
        <v>0.85066543705349307</v>
      </c>
      <c r="M24" s="210">
        <v>2875</v>
      </c>
      <c r="N24" s="205">
        <v>1.3635071568747816</v>
      </c>
      <c r="O24" s="205">
        <v>1.1754722876933685</v>
      </c>
      <c r="P24" s="205">
        <v>1.0107078162387173</v>
      </c>
      <c r="Q24" s="211">
        <v>4657.2900926689854</v>
      </c>
      <c r="R24" s="207">
        <v>0.9822795440207841</v>
      </c>
      <c r="S24" s="205">
        <v>1.3635071568747816</v>
      </c>
      <c r="T24" s="205">
        <v>1.1754722876933685</v>
      </c>
      <c r="U24" s="211">
        <v>39543.415044798268</v>
      </c>
      <c r="V24" s="207">
        <v>1.2520669262860433</v>
      </c>
      <c r="W24" s="205">
        <v>1.0107078162387173</v>
      </c>
      <c r="X24" s="211">
        <v>24936.183242241634</v>
      </c>
      <c r="Y24" s="207">
        <v>0.78456258107918475</v>
      </c>
      <c r="Z24" s="205">
        <v>1.0107078162387173</v>
      </c>
      <c r="AA24" s="211">
        <v>24936.183242241634</v>
      </c>
      <c r="AB24" s="207">
        <v>0.78456258107918475</v>
      </c>
      <c r="AC24" s="205"/>
      <c r="AD24" s="211"/>
      <c r="AE24" s="207"/>
      <c r="AF24" s="135"/>
      <c r="AG24" s="135"/>
      <c r="AH24" s="135"/>
      <c r="AI24" s="135"/>
      <c r="AJ24" s="135"/>
      <c r="AK24" s="135"/>
      <c r="AL24" s="135"/>
      <c r="AM24" s="136">
        <f t="shared" si="0"/>
        <v>0.28607523009577968</v>
      </c>
      <c r="AN24" s="136">
        <f t="shared" si="1"/>
        <v>6.8053234964279452E-2</v>
      </c>
      <c r="AO24" s="136">
        <f t="shared" si="2"/>
        <v>0.12769634072270195</v>
      </c>
      <c r="AP24" s="136">
        <f t="shared" si="3"/>
        <v>0.11268602336574389</v>
      </c>
      <c r="AQ24" s="136">
        <f t="shared" si="6"/>
        <v>9.4147509729502171E-2</v>
      </c>
      <c r="AR24" s="136">
        <f t="shared" si="4"/>
        <v>0</v>
      </c>
      <c r="AS24" s="136">
        <f t="shared" si="7"/>
        <v>0.29028815499929839</v>
      </c>
      <c r="AT24" s="165">
        <f t="shared" si="5"/>
        <v>0.97894649387730548</v>
      </c>
    </row>
    <row r="25" spans="1:46" s="124" customFormat="1" ht="18.75">
      <c r="A25" s="127">
        <v>20</v>
      </c>
      <c r="B25" s="127" t="s">
        <v>20</v>
      </c>
      <c r="C25" s="204">
        <v>16293</v>
      </c>
      <c r="D25" s="205">
        <v>1.1552238101308254</v>
      </c>
      <c r="E25" s="206">
        <v>18822.061538461538</v>
      </c>
      <c r="F25" s="207">
        <v>2.8879674612504664</v>
      </c>
      <c r="G25" s="208">
        <v>1080</v>
      </c>
      <c r="H25" s="209">
        <v>1.3143443210451367</v>
      </c>
      <c r="I25" s="209">
        <v>1.1307239733545946</v>
      </c>
      <c r="J25" s="209">
        <v>1</v>
      </c>
      <c r="K25" s="206">
        <v>1605.0534836920601</v>
      </c>
      <c r="L25" s="207">
        <v>0.74507294048958828</v>
      </c>
      <c r="M25" s="210">
        <v>1660</v>
      </c>
      <c r="N25" s="205">
        <v>1.3143443210451367</v>
      </c>
      <c r="O25" s="205">
        <v>1.1307239733545946</v>
      </c>
      <c r="P25" s="205">
        <v>1</v>
      </c>
      <c r="Q25" s="211">
        <v>2467.0266508600184</v>
      </c>
      <c r="R25" s="207">
        <v>0.78791424057192327</v>
      </c>
      <c r="S25" s="205">
        <v>1.3143443210451367</v>
      </c>
      <c r="T25" s="205">
        <v>1.1307239733545946</v>
      </c>
      <c r="U25" s="211">
        <v>24214.015194254389</v>
      </c>
      <c r="V25" s="207">
        <v>1.1609766363838689</v>
      </c>
      <c r="W25" s="205">
        <v>1</v>
      </c>
      <c r="X25" s="211">
        <v>16293</v>
      </c>
      <c r="Y25" s="207">
        <v>0.77625063195700106</v>
      </c>
      <c r="Z25" s="205">
        <v>1</v>
      </c>
      <c r="AA25" s="211">
        <v>16293</v>
      </c>
      <c r="AB25" s="207">
        <v>0.77625063195700106</v>
      </c>
      <c r="AC25" s="205"/>
      <c r="AD25" s="211"/>
      <c r="AE25" s="207"/>
      <c r="AF25" s="135"/>
      <c r="AG25" s="135"/>
      <c r="AH25" s="135"/>
      <c r="AI25" s="135"/>
      <c r="AJ25" s="135"/>
      <c r="AK25" s="135"/>
      <c r="AL25" s="135"/>
      <c r="AM25" s="136">
        <f t="shared" si="0"/>
        <v>0.43319511918756998</v>
      </c>
      <c r="AN25" s="136">
        <f t="shared" si="1"/>
        <v>5.9605835239167064E-2</v>
      </c>
      <c r="AO25" s="136">
        <f t="shared" si="2"/>
        <v>0.10242885127435003</v>
      </c>
      <c r="AP25" s="136">
        <f t="shared" si="3"/>
        <v>0.1044878972745482</v>
      </c>
      <c r="AQ25" s="136">
        <f t="shared" si="6"/>
        <v>9.3150075834840126E-2</v>
      </c>
      <c r="AR25" s="136">
        <f t="shared" si="4"/>
        <v>0</v>
      </c>
      <c r="AS25" s="136">
        <f t="shared" si="7"/>
        <v>0.2872127338240904</v>
      </c>
      <c r="AT25" s="165">
        <f t="shared" si="5"/>
        <v>1.0800805126345658</v>
      </c>
    </row>
    <row r="26" spans="1:46" s="124" customFormat="1" ht="18.75">
      <c r="A26" s="127">
        <v>21</v>
      </c>
      <c r="B26" s="127" t="s">
        <v>21</v>
      </c>
      <c r="C26" s="204">
        <v>14069</v>
      </c>
      <c r="D26" s="205">
        <v>1.3378393303334664</v>
      </c>
      <c r="E26" s="206">
        <v>18822.061538461538</v>
      </c>
      <c r="F26" s="207">
        <v>3.3444917084479244</v>
      </c>
      <c r="G26" s="208">
        <v>1008</v>
      </c>
      <c r="H26" s="209">
        <v>1.1815546118754134</v>
      </c>
      <c r="I26" s="209">
        <v>1.1211102879220896</v>
      </c>
      <c r="J26" s="209">
        <v>1</v>
      </c>
      <c r="K26" s="206">
        <v>1335.25025536424</v>
      </c>
      <c r="L26" s="207">
        <v>0.71781045568249913</v>
      </c>
      <c r="M26" s="210">
        <v>1665</v>
      </c>
      <c r="N26" s="205">
        <v>1.1815546118754134</v>
      </c>
      <c r="O26" s="205">
        <v>1.1211102879220896</v>
      </c>
      <c r="P26" s="205">
        <v>1</v>
      </c>
      <c r="Q26" s="211">
        <v>2205.5472968070035</v>
      </c>
      <c r="R26" s="207">
        <v>0.81575418795994936</v>
      </c>
      <c r="S26" s="205">
        <v>1.1815546118754134</v>
      </c>
      <c r="T26" s="205">
        <v>1.1211102879220896</v>
      </c>
      <c r="U26" s="211">
        <v>18636.543494761405</v>
      </c>
      <c r="V26" s="207">
        <v>1.0348082072969806</v>
      </c>
      <c r="W26" s="205">
        <v>1</v>
      </c>
      <c r="X26" s="211">
        <v>14069</v>
      </c>
      <c r="Y26" s="207">
        <v>0.77625063195700106</v>
      </c>
      <c r="Z26" s="205">
        <v>1</v>
      </c>
      <c r="AA26" s="211">
        <v>14069</v>
      </c>
      <c r="AB26" s="207">
        <v>0.77625063195700106</v>
      </c>
      <c r="AC26" s="205"/>
      <c r="AD26" s="211"/>
      <c r="AE26" s="207"/>
      <c r="AF26" s="135"/>
      <c r="AG26" s="135"/>
      <c r="AH26" s="135"/>
      <c r="AI26" s="135"/>
      <c r="AJ26" s="135"/>
      <c r="AK26" s="135"/>
      <c r="AL26" s="135"/>
      <c r="AM26" s="136">
        <f t="shared" si="0"/>
        <v>0.50167375626718869</v>
      </c>
      <c r="AN26" s="136">
        <f t="shared" si="1"/>
        <v>5.7424836454599934E-2</v>
      </c>
      <c r="AO26" s="136">
        <f t="shared" si="2"/>
        <v>0.10604804443479342</v>
      </c>
      <c r="AP26" s="136">
        <f t="shared" si="3"/>
        <v>9.3132738656728248E-2</v>
      </c>
      <c r="AQ26" s="136">
        <f t="shared" si="6"/>
        <v>9.3150075834840126E-2</v>
      </c>
      <c r="AR26" s="136">
        <f t="shared" si="4"/>
        <v>0</v>
      </c>
      <c r="AS26" s="136">
        <f t="shared" si="7"/>
        <v>0.2872127338240904</v>
      </c>
      <c r="AT26" s="165">
        <f t="shared" si="5"/>
        <v>1.1386421854722408</v>
      </c>
    </row>
    <row r="27" spans="1:46" s="124" customFormat="1" ht="18.75">
      <c r="A27" s="127">
        <v>22</v>
      </c>
      <c r="B27" s="127" t="s">
        <v>23</v>
      </c>
      <c r="C27" s="204">
        <v>34176</v>
      </c>
      <c r="D27" s="205">
        <v>0.55073916018438485</v>
      </c>
      <c r="E27" s="206">
        <v>18822.061538461538</v>
      </c>
      <c r="F27" s="207">
        <v>1.376804010011524</v>
      </c>
      <c r="G27" s="208">
        <v>2193</v>
      </c>
      <c r="H27" s="209">
        <v>1</v>
      </c>
      <c r="I27" s="209">
        <v>1.2934939197918445</v>
      </c>
      <c r="J27" s="209">
        <v>1.0443468647327199</v>
      </c>
      <c r="K27" s="206">
        <v>2962.4279090701898</v>
      </c>
      <c r="L27" s="207">
        <v>0.65559691230995321</v>
      </c>
      <c r="M27" s="210">
        <v>3466</v>
      </c>
      <c r="N27" s="205">
        <v>1</v>
      </c>
      <c r="O27" s="205">
        <v>1.2934939197918445</v>
      </c>
      <c r="P27" s="205">
        <v>1.0443468647327199</v>
      </c>
      <c r="Q27" s="211">
        <v>4682.0680040297657</v>
      </c>
      <c r="R27" s="207">
        <v>0.71289021304326083</v>
      </c>
      <c r="S27" s="205">
        <v>1</v>
      </c>
      <c r="T27" s="205">
        <v>1.2934939197918445</v>
      </c>
      <c r="U27" s="211">
        <v>44206.448202806074</v>
      </c>
      <c r="V27" s="207">
        <v>1.0104669621767681</v>
      </c>
      <c r="W27" s="205">
        <v>1.0443468647327199</v>
      </c>
      <c r="X27" s="211">
        <v>35691.598449105433</v>
      </c>
      <c r="Y27" s="207">
        <v>0.81067491373108658</v>
      </c>
      <c r="Z27" s="205">
        <v>1.0443468647327199</v>
      </c>
      <c r="AA27" s="211">
        <v>35691.598449105433</v>
      </c>
      <c r="AB27" s="207">
        <v>0.81067491373108658</v>
      </c>
      <c r="AC27" s="205">
        <v>2.4110158292472943</v>
      </c>
      <c r="AD27" s="211">
        <v>82398.876980355533</v>
      </c>
      <c r="AE27" s="207">
        <v>3.4110158292472943</v>
      </c>
      <c r="AF27" s="135"/>
      <c r="AG27" s="135"/>
      <c r="AH27" s="135"/>
      <c r="AI27" s="135"/>
      <c r="AJ27" s="135"/>
      <c r="AK27" s="135"/>
      <c r="AL27" s="135"/>
      <c r="AM27" s="136">
        <f t="shared" si="0"/>
        <v>0.2065206015017286</v>
      </c>
      <c r="AN27" s="136">
        <f t="shared" si="1"/>
        <v>5.2447752984796259E-2</v>
      </c>
      <c r="AO27" s="136">
        <f t="shared" si="2"/>
        <v>9.2675727695623905E-2</v>
      </c>
      <c r="AP27" s="136">
        <f t="shared" si="3"/>
        <v>9.0942026595909123E-2</v>
      </c>
      <c r="AQ27" s="136">
        <f t="shared" si="6"/>
        <v>9.7280989647730381E-2</v>
      </c>
      <c r="AR27" s="136">
        <f t="shared" si="4"/>
        <v>0.20466094975483765</v>
      </c>
      <c r="AS27" s="136">
        <f t="shared" si="7"/>
        <v>0.29994971808050208</v>
      </c>
      <c r="AT27" s="165">
        <f t="shared" si="5"/>
        <v>1.044477766261128</v>
      </c>
    </row>
    <row r="28" spans="1:46" s="124" customFormat="1" ht="18.75">
      <c r="A28" s="127">
        <v>23</v>
      </c>
      <c r="B28" s="127" t="s">
        <v>24</v>
      </c>
      <c r="C28" s="204">
        <v>45222</v>
      </c>
      <c r="D28" s="205">
        <v>0.41621470829378482</v>
      </c>
      <c r="E28" s="206">
        <v>18822.061538461538</v>
      </c>
      <c r="F28" s="207">
        <v>1.0405036010382966</v>
      </c>
      <c r="G28" s="208">
        <v>4039</v>
      </c>
      <c r="H28" s="209">
        <v>1</v>
      </c>
      <c r="I28" s="209">
        <v>1.2249680774305691</v>
      </c>
      <c r="J28" s="209">
        <v>1.0586801824948227</v>
      </c>
      <c r="K28" s="206">
        <v>5237.9748387409245</v>
      </c>
      <c r="L28" s="207">
        <v>0.87604009215561107</v>
      </c>
      <c r="M28" s="210">
        <v>6724</v>
      </c>
      <c r="N28" s="205">
        <v>1</v>
      </c>
      <c r="O28" s="205">
        <v>1.2249680774305691</v>
      </c>
      <c r="P28" s="205">
        <v>1.0586801824948227</v>
      </c>
      <c r="Q28" s="211">
        <v>8720.015552288678</v>
      </c>
      <c r="R28" s="207">
        <v>1.0033989913446499</v>
      </c>
      <c r="S28" s="205">
        <v>1</v>
      </c>
      <c r="T28" s="205">
        <v>1.2249680774305691</v>
      </c>
      <c r="U28" s="211">
        <v>55395.506397565194</v>
      </c>
      <c r="V28" s="207">
        <v>0.95693512974840622</v>
      </c>
      <c r="W28" s="205">
        <v>1.0586801824948227</v>
      </c>
      <c r="X28" s="211">
        <v>47875.635212780871</v>
      </c>
      <c r="Y28" s="207">
        <v>0.82180116070195941</v>
      </c>
      <c r="Z28" s="205">
        <v>1.0586801824948227</v>
      </c>
      <c r="AA28" s="211">
        <v>47875.635212780871</v>
      </c>
      <c r="AB28" s="207">
        <v>0.82180116070195941</v>
      </c>
      <c r="AC28" s="205">
        <v>0.81795382926713833</v>
      </c>
      <c r="AD28" s="211">
        <v>36989.508067118528</v>
      </c>
      <c r="AE28" s="207">
        <v>1.8179538292671382</v>
      </c>
      <c r="AF28" s="135"/>
      <c r="AG28" s="135"/>
      <c r="AH28" s="135"/>
      <c r="AI28" s="135"/>
      <c r="AJ28" s="135"/>
      <c r="AK28" s="135"/>
      <c r="AL28" s="135"/>
      <c r="AM28" s="136">
        <f t="shared" si="0"/>
        <v>0.15607554015574449</v>
      </c>
      <c r="AN28" s="136">
        <f t="shared" si="1"/>
        <v>7.0083207372448886E-2</v>
      </c>
      <c r="AO28" s="136">
        <f t="shared" si="2"/>
        <v>0.1304418688748045</v>
      </c>
      <c r="AP28" s="136">
        <f t="shared" si="3"/>
        <v>8.612416167735655E-2</v>
      </c>
      <c r="AQ28" s="136">
        <f t="shared" si="6"/>
        <v>9.8616139284235127E-2</v>
      </c>
      <c r="AR28" s="136">
        <f>$AK$32*AE28</f>
        <v>0.10907722975602829</v>
      </c>
      <c r="AS28" s="136">
        <f t="shared" si="7"/>
        <v>0.30406642945972501</v>
      </c>
      <c r="AT28" s="165">
        <f t="shared" si="5"/>
        <v>0.95448457658034291</v>
      </c>
    </row>
    <row r="29" spans="1:46" s="124" customFormat="1" ht="18.75">
      <c r="A29" s="127">
        <v>24</v>
      </c>
      <c r="B29" s="127" t="s">
        <v>25</v>
      </c>
      <c r="C29" s="204">
        <v>127099</v>
      </c>
      <c r="D29" s="205">
        <v>0.14808976890818604</v>
      </c>
      <c r="E29" s="206">
        <v>18822.061538461538</v>
      </c>
      <c r="F29" s="207">
        <v>0.37021262044668996</v>
      </c>
      <c r="G29" s="208">
        <v>8461</v>
      </c>
      <c r="H29" s="209">
        <v>1</v>
      </c>
      <c r="I29" s="209">
        <v>1.1000000000000001</v>
      </c>
      <c r="J29" s="209">
        <v>1.164528217665042</v>
      </c>
      <c r="K29" s="206">
        <v>10838.380574630313</v>
      </c>
      <c r="L29" s="207">
        <v>0.64495973586317468</v>
      </c>
      <c r="M29" s="210">
        <v>16147</v>
      </c>
      <c r="N29" s="205">
        <v>1</v>
      </c>
      <c r="O29" s="205">
        <v>1.1000000000000001</v>
      </c>
      <c r="P29" s="205">
        <v>1.164528217665042</v>
      </c>
      <c r="Q29" s="211">
        <v>20684.000843701178</v>
      </c>
      <c r="R29" s="207">
        <v>0.84683457147007002</v>
      </c>
      <c r="S29" s="205">
        <v>1</v>
      </c>
      <c r="T29" s="205">
        <v>1.1000000000000001</v>
      </c>
      <c r="U29" s="211">
        <v>139808.90000000002</v>
      </c>
      <c r="V29" s="207">
        <v>0.85931108093133957</v>
      </c>
      <c r="W29" s="205">
        <v>1.164528217665042</v>
      </c>
      <c r="X29" s="211">
        <v>148010.37193700919</v>
      </c>
      <c r="Y29" s="207">
        <v>0.90396576489424907</v>
      </c>
      <c r="Z29" s="205">
        <v>1.164528217665042</v>
      </c>
      <c r="AA29" s="211">
        <v>148010.37193700919</v>
      </c>
      <c r="AB29" s="207">
        <v>0.90396576489424907</v>
      </c>
      <c r="AC29" s="205">
        <v>0.79546476583722137</v>
      </c>
      <c r="AD29" s="211">
        <v>101102.77627314499</v>
      </c>
      <c r="AE29" s="207">
        <v>1.7954647658372214</v>
      </c>
      <c r="AF29" s="135"/>
      <c r="AG29" s="135"/>
      <c r="AH29" s="135"/>
      <c r="AI29" s="135"/>
      <c r="AJ29" s="135"/>
      <c r="AK29" s="135"/>
      <c r="AL29" s="135"/>
      <c r="AM29" s="136">
        <f t="shared" si="0"/>
        <v>5.5531893067003492E-2</v>
      </c>
      <c r="AN29" s="136">
        <f t="shared" si="1"/>
        <v>5.1596778869053977E-2</v>
      </c>
      <c r="AO29" s="136">
        <f t="shared" si="2"/>
        <v>0.1100884942911091</v>
      </c>
      <c r="AP29" s="136">
        <f t="shared" si="3"/>
        <v>7.7337997283820556E-2</v>
      </c>
      <c r="AQ29" s="136">
        <f t="shared" si="6"/>
        <v>0.10847589178730989</v>
      </c>
      <c r="AR29" s="136">
        <f t="shared" si="4"/>
        <v>0.10772788595023328</v>
      </c>
      <c r="AS29" s="136">
        <f t="shared" si="7"/>
        <v>0.33446733301087223</v>
      </c>
      <c r="AT29" s="165">
        <f t="shared" si="5"/>
        <v>0.84522627425940255</v>
      </c>
    </row>
    <row r="30" spans="1:46" s="124" customFormat="1" ht="18.75">
      <c r="A30" s="127">
        <v>25</v>
      </c>
      <c r="B30" s="127" t="s">
        <v>26</v>
      </c>
      <c r="C30" s="204">
        <v>28647</v>
      </c>
      <c r="D30" s="205">
        <v>0.65703429812760628</v>
      </c>
      <c r="E30" s="206">
        <v>18822.061538461538</v>
      </c>
      <c r="F30" s="207">
        <v>1.6425333838151934</v>
      </c>
      <c r="G30" s="208">
        <v>2030</v>
      </c>
      <c r="H30" s="209">
        <v>1</v>
      </c>
      <c r="I30" s="209">
        <v>1.19</v>
      </c>
      <c r="J30" s="209">
        <v>1.0371724202363712</v>
      </c>
      <c r="K30" s="206">
        <v>2505.497415565002</v>
      </c>
      <c r="L30" s="207">
        <v>0.6614928449418741</v>
      </c>
      <c r="M30" s="210">
        <v>3532</v>
      </c>
      <c r="N30" s="205">
        <v>1</v>
      </c>
      <c r="O30" s="205">
        <v>1.19</v>
      </c>
      <c r="P30" s="205">
        <v>1.0371724202363712</v>
      </c>
      <c r="Q30" s="211">
        <v>4359.3186560470867</v>
      </c>
      <c r="R30" s="207">
        <v>0.79185494708991899</v>
      </c>
      <c r="S30" s="205">
        <v>1</v>
      </c>
      <c r="T30" s="205">
        <v>1.19</v>
      </c>
      <c r="U30" s="211">
        <v>34089.93</v>
      </c>
      <c r="V30" s="207">
        <v>0.92961835118935809</v>
      </c>
      <c r="W30" s="205">
        <v>1.0371724202363712</v>
      </c>
      <c r="X30" s="211">
        <v>29711.878322511326</v>
      </c>
      <c r="Y30" s="207">
        <v>0.80510574665685541</v>
      </c>
      <c r="Z30" s="205">
        <v>1.0371724202363712</v>
      </c>
      <c r="AA30" s="211">
        <v>29711.878322511326</v>
      </c>
      <c r="AB30" s="207">
        <v>0.80510574665685541</v>
      </c>
      <c r="AC30" s="205">
        <v>0.91646876680317013</v>
      </c>
      <c r="AD30" s="211">
        <v>26254.080762610414</v>
      </c>
      <c r="AE30" s="207">
        <v>1.9164687668031699</v>
      </c>
      <c r="AF30" s="135"/>
      <c r="AG30" s="135"/>
      <c r="AH30" s="135"/>
      <c r="AI30" s="135"/>
      <c r="AJ30" s="135"/>
      <c r="AK30" s="135"/>
      <c r="AL30" s="135"/>
      <c r="AM30" s="136">
        <f t="shared" si="0"/>
        <v>0.24638000757227901</v>
      </c>
      <c r="AN30" s="136">
        <f t="shared" si="1"/>
        <v>5.2919427595349927E-2</v>
      </c>
      <c r="AO30" s="136">
        <f t="shared" si="2"/>
        <v>0.10294114312168948</v>
      </c>
      <c r="AP30" s="136">
        <f t="shared" si="3"/>
        <v>8.366565160704223E-2</v>
      </c>
      <c r="AQ30" s="136">
        <f t="shared" si="6"/>
        <v>9.6612689598822646E-2</v>
      </c>
      <c r="AR30" s="136">
        <f t="shared" si="4"/>
        <v>0.11498812600819019</v>
      </c>
      <c r="AS30" s="136">
        <f t="shared" si="7"/>
        <v>0.29788912626303654</v>
      </c>
      <c r="AT30" s="165">
        <f t="shared" si="5"/>
        <v>0.99539617176640993</v>
      </c>
    </row>
    <row r="31" spans="1:46" s="124" customFormat="1" ht="18.75">
      <c r="A31" s="127">
        <v>26</v>
      </c>
      <c r="B31" s="127" t="s">
        <v>27</v>
      </c>
      <c r="C31" s="204">
        <v>505800</v>
      </c>
      <c r="D31" s="205">
        <v>3.7212458557654288E-2</v>
      </c>
      <c r="E31" s="206">
        <v>18822.061538461538</v>
      </c>
      <c r="F31" s="207">
        <v>9.3028180795084708E-2</v>
      </c>
      <c r="G31" s="208">
        <v>45161</v>
      </c>
      <c r="H31" s="209">
        <v>1</v>
      </c>
      <c r="I31" s="209">
        <v>1.1930015197610828</v>
      </c>
      <c r="J31" s="209">
        <v>1.6427246020252979</v>
      </c>
      <c r="K31" s="206">
        <v>88505.306048858693</v>
      </c>
      <c r="L31" s="207">
        <v>1.3234295367158959</v>
      </c>
      <c r="M31" s="210">
        <v>59322</v>
      </c>
      <c r="N31" s="205">
        <v>1</v>
      </c>
      <c r="O31" s="205">
        <v>1.1930015197610828</v>
      </c>
      <c r="P31" s="205">
        <v>1.6427246020252979</v>
      </c>
      <c r="Q31" s="211">
        <v>116257.65074799929</v>
      </c>
      <c r="R31" s="207">
        <v>1.1960487570153688</v>
      </c>
      <c r="S31" s="205">
        <v>1</v>
      </c>
      <c r="T31" s="205">
        <v>1.1930015197610828</v>
      </c>
      <c r="U31" s="211">
        <v>603420.16869515565</v>
      </c>
      <c r="V31" s="207">
        <v>0.93196311408966048</v>
      </c>
      <c r="W31" s="205">
        <v>1.6427246020252979</v>
      </c>
      <c r="X31" s="211">
        <v>830890.1037043957</v>
      </c>
      <c r="Y31" s="207">
        <v>1.2751660104534506</v>
      </c>
      <c r="Z31" s="205">
        <v>1.6427246020252979</v>
      </c>
      <c r="AA31" s="211">
        <v>830890.1037043957</v>
      </c>
      <c r="AB31" s="207">
        <v>1.2751660104534506</v>
      </c>
      <c r="AC31" s="205">
        <v>0.97706357832497148</v>
      </c>
      <c r="AD31" s="211">
        <v>494198.75791677058</v>
      </c>
      <c r="AE31" s="207">
        <v>1.9770635783249713</v>
      </c>
      <c r="AF31" s="135"/>
      <c r="AG31" s="135"/>
      <c r="AH31" s="135"/>
      <c r="AI31" s="135"/>
      <c r="AJ31" s="135"/>
      <c r="AK31" s="135"/>
      <c r="AL31" s="135"/>
      <c r="AM31" s="136">
        <f t="shared" si="0"/>
        <v>1.3954227119262705E-2</v>
      </c>
      <c r="AN31" s="136">
        <f t="shared" si="1"/>
        <v>0.10587436293727168</v>
      </c>
      <c r="AO31" s="136">
        <f t="shared" si="2"/>
        <v>0.15548633841199797</v>
      </c>
      <c r="AP31" s="136">
        <f t="shared" si="3"/>
        <v>8.3876680268069437E-2</v>
      </c>
      <c r="AQ31" s="136">
        <f t="shared" si="6"/>
        <v>0.15301992125441408</v>
      </c>
      <c r="AR31" s="136">
        <f t="shared" si="4"/>
        <v>0.11862381469949827</v>
      </c>
      <c r="AS31" s="136">
        <f t="shared" si="7"/>
        <v>0.4718114238677768</v>
      </c>
      <c r="AT31" s="165">
        <f t="shared" si="5"/>
        <v>1.102646768558291</v>
      </c>
    </row>
    <row r="32" spans="1:46" s="124" customFormat="1" ht="18.75">
      <c r="A32" s="139"/>
      <c r="B32" s="139" t="s">
        <v>28</v>
      </c>
      <c r="C32" s="212">
        <v>1223395</v>
      </c>
      <c r="D32" s="205">
        <v>1.5385105823108267E-2</v>
      </c>
      <c r="E32" s="213">
        <v>489373.6</v>
      </c>
      <c r="F32" s="207">
        <v>1</v>
      </c>
      <c r="G32" s="214">
        <v>98011</v>
      </c>
      <c r="H32" s="209">
        <v>1</v>
      </c>
      <c r="I32" s="209">
        <v>1</v>
      </c>
      <c r="J32" s="209">
        <v>2</v>
      </c>
      <c r="K32" s="213">
        <v>161754.49616652384</v>
      </c>
      <c r="L32" s="207">
        <v>1</v>
      </c>
      <c r="M32" s="215">
        <v>145382</v>
      </c>
      <c r="N32" s="205">
        <v>1</v>
      </c>
      <c r="O32" s="205">
        <v>1</v>
      </c>
      <c r="P32" s="205">
        <v>2</v>
      </c>
      <c r="Q32" s="216">
        <v>235104.27975295385</v>
      </c>
      <c r="R32" s="207">
        <v>1</v>
      </c>
      <c r="S32" s="205">
        <v>1</v>
      </c>
      <c r="T32" s="205">
        <v>1</v>
      </c>
      <c r="U32" s="211">
        <v>1566062.0814309351</v>
      </c>
      <c r="V32" s="207">
        <v>1</v>
      </c>
      <c r="W32" s="205">
        <v>2</v>
      </c>
      <c r="X32" s="211">
        <v>1576030.923048276</v>
      </c>
      <c r="Y32" s="207">
        <v>1</v>
      </c>
      <c r="Z32" s="205">
        <v>2</v>
      </c>
      <c r="AA32" s="211">
        <v>1576030.923048276</v>
      </c>
      <c r="AB32" s="207">
        <v>1</v>
      </c>
      <c r="AC32" s="205">
        <v>2</v>
      </c>
      <c r="AD32" s="211">
        <v>740944</v>
      </c>
      <c r="AE32" s="207">
        <v>1</v>
      </c>
      <c r="AF32" s="144">
        <v>0.15</v>
      </c>
      <c r="AG32" s="144">
        <v>0.08</v>
      </c>
      <c r="AH32" s="144">
        <v>0.13</v>
      </c>
      <c r="AI32" s="144">
        <v>0.09</v>
      </c>
      <c r="AJ32" s="144">
        <v>0.12</v>
      </c>
      <c r="AK32" s="144">
        <v>0.06</v>
      </c>
      <c r="AL32" s="144">
        <v>0.37000000000000005</v>
      </c>
      <c r="AM32" s="136">
        <f t="shared" si="0"/>
        <v>0.15</v>
      </c>
      <c r="AN32" s="136">
        <f t="shared" si="1"/>
        <v>0.08</v>
      </c>
      <c r="AO32" s="136">
        <f t="shared" si="2"/>
        <v>0.13</v>
      </c>
      <c r="AP32" s="136">
        <f t="shared" si="3"/>
        <v>0.09</v>
      </c>
      <c r="AQ32" s="136">
        <f t="shared" si="6"/>
        <v>0.12</v>
      </c>
      <c r="AR32" s="136">
        <f t="shared" si="4"/>
        <v>0.06</v>
      </c>
      <c r="AS32" s="136">
        <f t="shared" si="7"/>
        <v>0.37000000000000005</v>
      </c>
      <c r="AT32" s="165">
        <f t="shared" si="5"/>
        <v>1</v>
      </c>
    </row>
    <row r="33" spans="1:46" s="145" customFormat="1" ht="18" customHeight="1">
      <c r="A33" s="139"/>
      <c r="B33" s="139" t="s">
        <v>173</v>
      </c>
      <c r="C33" s="212">
        <v>740944</v>
      </c>
      <c r="D33" s="217"/>
      <c r="E33" s="218"/>
      <c r="F33" s="219"/>
      <c r="G33" s="220"/>
      <c r="H33" s="217"/>
      <c r="I33" s="217"/>
      <c r="J33" s="217"/>
      <c r="K33" s="217"/>
      <c r="L33" s="219"/>
      <c r="M33" s="220"/>
      <c r="N33" s="217"/>
      <c r="O33" s="217"/>
      <c r="P33" s="217"/>
      <c r="Q33" s="217"/>
      <c r="R33" s="219"/>
      <c r="S33" s="217"/>
      <c r="T33" s="217"/>
      <c r="U33" s="217"/>
      <c r="V33" s="219"/>
      <c r="W33" s="217"/>
      <c r="X33" s="217"/>
      <c r="Y33" s="219"/>
      <c r="Z33" s="217"/>
      <c r="AA33" s="217"/>
      <c r="AB33" s="219"/>
      <c r="AC33" s="219"/>
      <c r="AD33" s="219"/>
      <c r="AE33" s="219"/>
      <c r="AF33" s="147"/>
      <c r="AG33" s="147"/>
      <c r="AH33" s="147"/>
      <c r="AI33" s="147"/>
      <c r="AJ33" s="147"/>
      <c r="AK33" s="147"/>
      <c r="AL33" s="147"/>
      <c r="AT33" s="166"/>
    </row>
    <row r="34" spans="1:46">
      <c r="E34" s="148"/>
      <c r="AF34" s="149"/>
      <c r="AG34" s="150"/>
      <c r="AH34" s="149"/>
      <c r="AI34" s="149"/>
      <c r="AJ34" s="149"/>
      <c r="AK34" s="149"/>
      <c r="AL34" s="149"/>
    </row>
  </sheetData>
  <mergeCells count="34">
    <mergeCell ref="F3:F4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AA3:AA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T3:AT4"/>
    <mergeCell ref="AB3:AB4"/>
    <mergeCell ref="AC3:AC4"/>
    <mergeCell ref="AD3:AD4"/>
    <mergeCell ref="AE3:AE4"/>
    <mergeCell ref="AF3:AL3"/>
    <mergeCell ref="AM3:AS3"/>
  </mergeCells>
  <pageMargins left="0.70866141732283472" right="0.51181102362204722" top="0.74803149606299213" bottom="0.74803149606299213" header="0.31496062992125984" footer="0.31496062992125984"/>
  <pageSetup paperSize="9" scale="50" fitToWidth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U34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Y37" sqref="Y37"/>
    </sheetView>
  </sheetViews>
  <sheetFormatPr defaultRowHeight="23.25"/>
  <cols>
    <col min="1" max="1" width="4.1640625" style="116" customWidth="1"/>
    <col min="2" max="2" width="18.25" style="116" customWidth="1"/>
    <col min="3" max="3" width="12.08203125" style="116" customWidth="1"/>
    <col min="4" max="4" width="12.25" style="116" customWidth="1"/>
    <col min="5" max="5" width="13.4140625" style="118" customWidth="1"/>
    <col min="6" max="6" width="13.08203125" style="119" customWidth="1"/>
    <col min="7" max="7" width="10.83203125" style="120" customWidth="1"/>
    <col min="8" max="10" width="12.75" style="116" customWidth="1"/>
    <col min="11" max="11" width="13.6640625" style="118" customWidth="1"/>
    <col min="12" max="12" width="13.1640625" style="119" customWidth="1"/>
    <col min="13" max="13" width="13.08203125" style="121" customWidth="1"/>
    <col min="14" max="14" width="13.08203125" style="116" customWidth="1"/>
    <col min="15" max="16" width="14.08203125" style="116" customWidth="1"/>
    <col min="17" max="17" width="14.75" style="118" customWidth="1"/>
    <col min="18" max="18" width="13.4140625" style="119" customWidth="1"/>
    <col min="19" max="20" width="12.9140625" style="116" customWidth="1"/>
    <col min="21" max="21" width="14.08203125" style="118" customWidth="1"/>
    <col min="22" max="22" width="10.58203125" style="119" customWidth="1"/>
    <col min="23" max="23" width="12.08203125" style="116" customWidth="1"/>
    <col min="24" max="24" width="12.08203125" style="116" hidden="1" customWidth="1"/>
    <col min="25" max="25" width="13.83203125" style="118" customWidth="1"/>
    <col min="26" max="26" width="11.4140625" style="119" customWidth="1"/>
    <col min="27" max="27" width="12.25" style="116" customWidth="1"/>
    <col min="28" max="28" width="13" style="118" customWidth="1"/>
    <col min="29" max="29" width="11" style="119" customWidth="1"/>
    <col min="30" max="30" width="15.5" style="119" customWidth="1"/>
    <col min="31" max="31" width="14.1640625" style="119" customWidth="1"/>
    <col min="32" max="32" width="15.83203125" style="119" customWidth="1"/>
    <col min="33" max="39" width="11.1640625" style="121" customWidth="1"/>
    <col min="40" max="40" width="9.58203125" style="116" bestFit="1" customWidth="1"/>
    <col min="41" max="41" width="8.6640625" style="116"/>
    <col min="42" max="42" width="10.1640625" style="116" customWidth="1"/>
    <col min="43" max="45" width="8.6640625" style="116"/>
    <col min="46" max="46" width="10.08203125" style="116" customWidth="1"/>
    <col min="47" max="47" width="22.4140625" style="119" customWidth="1"/>
    <col min="48" max="16384" width="8.6640625" style="116"/>
  </cols>
  <sheetData>
    <row r="1" spans="1:47">
      <c r="C1" s="117" t="s">
        <v>170</v>
      </c>
      <c r="Q1" s="122"/>
      <c r="R1" s="123"/>
    </row>
    <row r="2" spans="1:47">
      <c r="Q2" s="122"/>
      <c r="R2" s="123"/>
    </row>
    <row r="3" spans="1:47" s="124" customFormat="1" ht="36.75" customHeight="1">
      <c r="A3" s="276" t="s">
        <v>29</v>
      </c>
      <c r="B3" s="278" t="s">
        <v>0</v>
      </c>
      <c r="C3" s="280" t="s">
        <v>195</v>
      </c>
      <c r="D3" s="281" t="s">
        <v>95</v>
      </c>
      <c r="E3" s="266" t="s">
        <v>63</v>
      </c>
      <c r="F3" s="262" t="s">
        <v>65</v>
      </c>
      <c r="G3" s="274" t="s">
        <v>66</v>
      </c>
      <c r="H3" s="264" t="s">
        <v>67</v>
      </c>
      <c r="I3" s="264" t="s">
        <v>40</v>
      </c>
      <c r="J3" s="264" t="s">
        <v>62</v>
      </c>
      <c r="K3" s="266" t="s">
        <v>63</v>
      </c>
      <c r="L3" s="262" t="s">
        <v>42</v>
      </c>
      <c r="M3" s="274" t="s">
        <v>59</v>
      </c>
      <c r="N3" s="264" t="s">
        <v>41</v>
      </c>
      <c r="O3" s="264" t="s">
        <v>40</v>
      </c>
      <c r="P3" s="264" t="s">
        <v>62</v>
      </c>
      <c r="Q3" s="266" t="s">
        <v>63</v>
      </c>
      <c r="R3" s="262" t="s">
        <v>43</v>
      </c>
      <c r="S3" s="264" t="s">
        <v>41</v>
      </c>
      <c r="T3" s="264" t="s">
        <v>40</v>
      </c>
      <c r="U3" s="266" t="s">
        <v>63</v>
      </c>
      <c r="V3" s="262" t="s">
        <v>44</v>
      </c>
      <c r="W3" s="264" t="s">
        <v>62</v>
      </c>
      <c r="X3" s="264" t="s">
        <v>94</v>
      </c>
      <c r="Y3" s="266" t="s">
        <v>63</v>
      </c>
      <c r="Z3" s="262" t="s">
        <v>60</v>
      </c>
      <c r="AA3" s="264" t="s">
        <v>62</v>
      </c>
      <c r="AB3" s="266" t="s">
        <v>63</v>
      </c>
      <c r="AC3" s="262" t="s">
        <v>46</v>
      </c>
      <c r="AD3" s="264" t="s">
        <v>122</v>
      </c>
      <c r="AE3" s="266" t="s">
        <v>63</v>
      </c>
      <c r="AF3" s="262" t="s">
        <v>121</v>
      </c>
      <c r="AG3" s="268" t="s">
        <v>72</v>
      </c>
      <c r="AH3" s="269"/>
      <c r="AI3" s="269"/>
      <c r="AJ3" s="269"/>
      <c r="AK3" s="269"/>
      <c r="AL3" s="269"/>
      <c r="AM3" s="270"/>
      <c r="AN3" s="271" t="s">
        <v>47</v>
      </c>
      <c r="AO3" s="272"/>
      <c r="AP3" s="272"/>
      <c r="AQ3" s="272"/>
      <c r="AR3" s="272"/>
      <c r="AS3" s="272"/>
      <c r="AT3" s="273"/>
      <c r="AU3" s="283" t="s">
        <v>168</v>
      </c>
    </row>
    <row r="4" spans="1:47" s="124" customFormat="1" ht="83.25" customHeight="1">
      <c r="A4" s="277"/>
      <c r="B4" s="279"/>
      <c r="C4" s="280"/>
      <c r="D4" s="282"/>
      <c r="E4" s="267"/>
      <c r="F4" s="263"/>
      <c r="G4" s="275"/>
      <c r="H4" s="265"/>
      <c r="I4" s="265"/>
      <c r="J4" s="265"/>
      <c r="K4" s="267"/>
      <c r="L4" s="263"/>
      <c r="M4" s="275"/>
      <c r="N4" s="265"/>
      <c r="O4" s="265"/>
      <c r="P4" s="265"/>
      <c r="Q4" s="267"/>
      <c r="R4" s="263"/>
      <c r="S4" s="265"/>
      <c r="T4" s="265"/>
      <c r="U4" s="267"/>
      <c r="V4" s="263"/>
      <c r="W4" s="265"/>
      <c r="X4" s="265"/>
      <c r="Y4" s="267"/>
      <c r="Z4" s="263"/>
      <c r="AA4" s="265"/>
      <c r="AB4" s="267"/>
      <c r="AC4" s="263"/>
      <c r="AD4" s="265"/>
      <c r="AE4" s="267"/>
      <c r="AF4" s="263"/>
      <c r="AG4" s="125" t="s">
        <v>153</v>
      </c>
      <c r="AH4" s="125" t="s">
        <v>154</v>
      </c>
      <c r="AI4" s="125" t="s">
        <v>155</v>
      </c>
      <c r="AJ4" s="125" t="s">
        <v>156</v>
      </c>
      <c r="AK4" s="125" t="s">
        <v>157</v>
      </c>
      <c r="AL4" s="125" t="s">
        <v>158</v>
      </c>
      <c r="AM4" s="125" t="s">
        <v>159</v>
      </c>
      <c r="AN4" s="126" t="s">
        <v>166</v>
      </c>
      <c r="AO4" s="126" t="s">
        <v>160</v>
      </c>
      <c r="AP4" s="126" t="s">
        <v>161</v>
      </c>
      <c r="AQ4" s="126" t="s">
        <v>162</v>
      </c>
      <c r="AR4" s="126" t="s">
        <v>163</v>
      </c>
      <c r="AS4" s="126" t="s">
        <v>164</v>
      </c>
      <c r="AT4" s="126" t="s">
        <v>165</v>
      </c>
      <c r="AU4" s="284"/>
    </row>
    <row r="5" spans="1:47" s="178" customFormat="1" ht="49.5" customHeight="1">
      <c r="A5" s="167">
        <v>1</v>
      </c>
      <c r="B5" s="168">
        <v>2</v>
      </c>
      <c r="C5" s="169">
        <v>3</v>
      </c>
      <c r="D5" s="170">
        <v>4</v>
      </c>
      <c r="E5" s="171" t="s">
        <v>64</v>
      </c>
      <c r="F5" s="172" t="s">
        <v>120</v>
      </c>
      <c r="G5" s="173" t="s">
        <v>68</v>
      </c>
      <c r="H5" s="174" t="s">
        <v>69</v>
      </c>
      <c r="I5" s="174" t="s">
        <v>70</v>
      </c>
      <c r="J5" s="174" t="s">
        <v>71</v>
      </c>
      <c r="K5" s="174" t="s">
        <v>111</v>
      </c>
      <c r="L5" s="172" t="s">
        <v>112</v>
      </c>
      <c r="M5" s="173" t="s">
        <v>73</v>
      </c>
      <c r="N5" s="174" t="s">
        <v>74</v>
      </c>
      <c r="O5" s="174" t="s">
        <v>75</v>
      </c>
      <c r="P5" s="174" t="s">
        <v>76</v>
      </c>
      <c r="Q5" s="174" t="s">
        <v>113</v>
      </c>
      <c r="R5" s="172" t="s">
        <v>114</v>
      </c>
      <c r="S5" s="174" t="s">
        <v>77</v>
      </c>
      <c r="T5" s="174" t="s">
        <v>78</v>
      </c>
      <c r="U5" s="174" t="s">
        <v>115</v>
      </c>
      <c r="V5" s="172" t="s">
        <v>116</v>
      </c>
      <c r="W5" s="174" t="s">
        <v>79</v>
      </c>
      <c r="X5" s="174" t="s">
        <v>80</v>
      </c>
      <c r="Y5" s="174" t="s">
        <v>123</v>
      </c>
      <c r="Z5" s="172" t="s">
        <v>117</v>
      </c>
      <c r="AA5" s="174" t="s">
        <v>81</v>
      </c>
      <c r="AB5" s="174" t="s">
        <v>118</v>
      </c>
      <c r="AC5" s="172" t="s">
        <v>119</v>
      </c>
      <c r="AD5" s="174" t="s">
        <v>82</v>
      </c>
      <c r="AE5" s="174" t="s">
        <v>83</v>
      </c>
      <c r="AF5" s="172" t="s">
        <v>124</v>
      </c>
      <c r="AG5" s="175" t="s">
        <v>82</v>
      </c>
      <c r="AH5" s="175" t="s">
        <v>83</v>
      </c>
      <c r="AI5" s="175" t="s">
        <v>84</v>
      </c>
      <c r="AJ5" s="175" t="s">
        <v>85</v>
      </c>
      <c r="AK5" s="175" t="s">
        <v>86</v>
      </c>
      <c r="AL5" s="175" t="s">
        <v>87</v>
      </c>
      <c r="AM5" s="175" t="s">
        <v>88</v>
      </c>
      <c r="AN5" s="176" t="s">
        <v>89</v>
      </c>
      <c r="AO5" s="176" t="s">
        <v>90</v>
      </c>
      <c r="AP5" s="176" t="s">
        <v>91</v>
      </c>
      <c r="AQ5" s="176" t="s">
        <v>92</v>
      </c>
      <c r="AR5" s="176" t="s">
        <v>93</v>
      </c>
      <c r="AS5" s="176" t="s">
        <v>146</v>
      </c>
      <c r="AT5" s="176" t="s">
        <v>147</v>
      </c>
      <c r="AU5" s="177" t="s">
        <v>148</v>
      </c>
    </row>
    <row r="6" spans="1:47" s="124" customFormat="1" ht="18.75">
      <c r="A6" s="127">
        <v>1</v>
      </c>
      <c r="B6" s="127" t="s">
        <v>1</v>
      </c>
      <c r="C6" s="204">
        <v>14216</v>
      </c>
      <c r="D6" s="205">
        <v>1.3240054543093371</v>
      </c>
      <c r="E6" s="206">
        <v>18822.061538461538</v>
      </c>
      <c r="F6" s="207">
        <v>3.3099081208605692</v>
      </c>
      <c r="G6" s="210">
        <v>1015</v>
      </c>
      <c r="H6" s="209">
        <v>1.0191799466791882</v>
      </c>
      <c r="I6" s="209">
        <v>1.1513900962989578</v>
      </c>
      <c r="J6" s="209">
        <v>1</v>
      </c>
      <c r="K6" s="206">
        <v>1191.0758024072111</v>
      </c>
      <c r="L6" s="207">
        <v>0.63368339473623292</v>
      </c>
      <c r="M6" s="210">
        <v>1432</v>
      </c>
      <c r="N6" s="205">
        <v>1.0191799466791882</v>
      </c>
      <c r="O6" s="205">
        <v>1.1513900962989578</v>
      </c>
      <c r="P6" s="205">
        <v>1</v>
      </c>
      <c r="Q6" s="211">
        <v>1680.4143340365774</v>
      </c>
      <c r="R6" s="207">
        <v>0.61509915288888128</v>
      </c>
      <c r="S6" s="205">
        <v>1.0191799466791882</v>
      </c>
      <c r="T6" s="205">
        <v>1.1513900962989578</v>
      </c>
      <c r="U6" s="211">
        <v>16682.102075882671</v>
      </c>
      <c r="V6" s="207">
        <v>0.91670813724827849</v>
      </c>
      <c r="W6" s="205">
        <v>1</v>
      </c>
      <c r="X6" s="205"/>
      <c r="Y6" s="211">
        <v>14216</v>
      </c>
      <c r="Z6" s="207">
        <v>0.77625063195700117</v>
      </c>
      <c r="AA6" s="205">
        <v>1</v>
      </c>
      <c r="AB6" s="211">
        <v>14216</v>
      </c>
      <c r="AC6" s="207">
        <v>0.77625063195700117</v>
      </c>
      <c r="AD6" s="205"/>
      <c r="AE6" s="211"/>
      <c r="AF6" s="207"/>
      <c r="AG6" s="135"/>
      <c r="AH6" s="135"/>
      <c r="AI6" s="135"/>
      <c r="AJ6" s="135"/>
      <c r="AK6" s="135"/>
      <c r="AL6" s="135"/>
      <c r="AM6" s="135"/>
      <c r="AN6" s="136">
        <f t="shared" ref="AN6:AN32" si="0">$AG$32*F6</f>
        <v>0.49648621812908533</v>
      </c>
      <c r="AO6" s="136">
        <f t="shared" ref="AO6:AO32" si="1">$AH$32*L6</f>
        <v>5.7031505526260962E-2</v>
      </c>
      <c r="AP6" s="136">
        <f t="shared" ref="AP6:AP32" si="2">$AI$32*R6</f>
        <v>7.9962889875554569E-2</v>
      </c>
      <c r="AQ6" s="136">
        <f t="shared" ref="AQ6:AQ32" si="3">$AJ$32*V6</f>
        <v>8.2503732352345066E-2</v>
      </c>
      <c r="AR6" s="136">
        <f>$AK$32*Z6</f>
        <v>9.315007583484014E-2</v>
      </c>
      <c r="AS6" s="136">
        <f>$AL$32*AF6</f>
        <v>0</v>
      </c>
      <c r="AT6" s="136">
        <f>$AM$32*AC6</f>
        <v>0.27945022750452048</v>
      </c>
      <c r="AU6" s="137">
        <f>AN6+AO6+AP6+AQ6+AT6+AR6+AS6</f>
        <v>1.0885846492226068</v>
      </c>
    </row>
    <row r="7" spans="1:47" s="124" customFormat="1" ht="18.75">
      <c r="A7" s="127">
        <v>2</v>
      </c>
      <c r="B7" s="127" t="s">
        <v>2</v>
      </c>
      <c r="C7" s="204">
        <v>15173</v>
      </c>
      <c r="D7" s="205">
        <v>1.2404970367403636</v>
      </c>
      <c r="E7" s="206">
        <v>18822.061538461538</v>
      </c>
      <c r="F7" s="207">
        <v>3.1011437320341297</v>
      </c>
      <c r="G7" s="210">
        <v>1265</v>
      </c>
      <c r="H7" s="209">
        <v>1.5482137720256093</v>
      </c>
      <c r="I7" s="209">
        <v>1.1176507131069242</v>
      </c>
      <c r="J7" s="209">
        <v>1</v>
      </c>
      <c r="K7" s="206">
        <v>2188.9082163281746</v>
      </c>
      <c r="L7" s="207">
        <v>1.091104717670242</v>
      </c>
      <c r="M7" s="210">
        <v>1803</v>
      </c>
      <c r="N7" s="205">
        <v>1.5482137720256093</v>
      </c>
      <c r="O7" s="205">
        <v>1.1176507131069242</v>
      </c>
      <c r="P7" s="205">
        <v>1</v>
      </c>
      <c r="Q7" s="211">
        <v>3119.843094102529</v>
      </c>
      <c r="R7" s="207">
        <v>1.0699598005008075</v>
      </c>
      <c r="S7" s="205">
        <v>1.5482137720256093</v>
      </c>
      <c r="T7" s="205">
        <v>1.1176507131069242</v>
      </c>
      <c r="U7" s="211">
        <v>26254.786060353672</v>
      </c>
      <c r="V7" s="207">
        <v>1.3517449410222449</v>
      </c>
      <c r="W7" s="205">
        <v>1</v>
      </c>
      <c r="X7" s="205"/>
      <c r="Y7" s="211">
        <v>15173</v>
      </c>
      <c r="Z7" s="207">
        <v>0.77625063195700106</v>
      </c>
      <c r="AA7" s="205">
        <v>1</v>
      </c>
      <c r="AB7" s="211">
        <v>15173</v>
      </c>
      <c r="AC7" s="207">
        <v>0.77625063195700106</v>
      </c>
      <c r="AD7" s="205"/>
      <c r="AE7" s="211"/>
      <c r="AF7" s="207"/>
      <c r="AG7" s="135"/>
      <c r="AH7" s="135"/>
      <c r="AI7" s="135"/>
      <c r="AJ7" s="135"/>
      <c r="AK7" s="135"/>
      <c r="AL7" s="135"/>
      <c r="AM7" s="135"/>
      <c r="AN7" s="136">
        <f t="shared" si="0"/>
        <v>0.46517155980511943</v>
      </c>
      <c r="AO7" s="136">
        <f t="shared" si="1"/>
        <v>9.8199424590321771E-2</v>
      </c>
      <c r="AP7" s="136">
        <f t="shared" si="2"/>
        <v>0.13909477406510498</v>
      </c>
      <c r="AQ7" s="136">
        <f t="shared" si="3"/>
        <v>0.12165704469200203</v>
      </c>
      <c r="AR7" s="136">
        <f t="shared" ref="AR7:AR32" si="4">$AK$32*Z7</f>
        <v>9.3150075834840126E-2</v>
      </c>
      <c r="AS7" s="136">
        <f t="shared" ref="AS7:AS32" si="5">$AL$32*AF7</f>
        <v>0</v>
      </c>
      <c r="AT7" s="136">
        <f>$AM$32*AC7</f>
        <v>0.27945022750452042</v>
      </c>
      <c r="AU7" s="137">
        <f t="shared" ref="AU7:AU32" si="6">AN7+AO7+AP7+AQ7+AT7+AR7+AS7</f>
        <v>1.1967231064919086</v>
      </c>
    </row>
    <row r="8" spans="1:47" s="124" customFormat="1" ht="18.75">
      <c r="A8" s="127">
        <v>3</v>
      </c>
      <c r="B8" s="127" t="s">
        <v>3</v>
      </c>
      <c r="C8" s="204">
        <v>33419</v>
      </c>
      <c r="D8" s="205">
        <v>0.56321438518392342</v>
      </c>
      <c r="E8" s="206">
        <v>18822.061538461538</v>
      </c>
      <c r="F8" s="207">
        <v>1.4079910783133502</v>
      </c>
      <c r="G8" s="210">
        <v>2839</v>
      </c>
      <c r="H8" s="209">
        <v>1.0658323239341723</v>
      </c>
      <c r="I8" s="209">
        <v>1.1599999999999999</v>
      </c>
      <c r="J8" s="209">
        <v>1</v>
      </c>
      <c r="K8" s="206">
        <v>3510.0416424729729</v>
      </c>
      <c r="L8" s="207">
        <v>0.79438156768504231</v>
      </c>
      <c r="M8" s="210">
        <v>4306</v>
      </c>
      <c r="N8" s="205">
        <v>1.0658323239341723</v>
      </c>
      <c r="O8" s="205">
        <v>1.1599999999999999</v>
      </c>
      <c r="P8" s="205">
        <v>1</v>
      </c>
      <c r="Q8" s="211">
        <v>5323.7898247582325</v>
      </c>
      <c r="R8" s="207">
        <v>0.8289600818102546</v>
      </c>
      <c r="S8" s="205">
        <v>1.0658323239341723</v>
      </c>
      <c r="T8" s="205">
        <v>1.1599999999999999</v>
      </c>
      <c r="U8" s="211">
        <v>41318.098502925081</v>
      </c>
      <c r="V8" s="207">
        <v>0.9658387005371496</v>
      </c>
      <c r="W8" s="205">
        <v>1</v>
      </c>
      <c r="X8" s="205"/>
      <c r="Y8" s="211">
        <v>33419</v>
      </c>
      <c r="Z8" s="207">
        <v>0.77625063195700117</v>
      </c>
      <c r="AA8" s="205">
        <v>1</v>
      </c>
      <c r="AB8" s="211">
        <v>33419</v>
      </c>
      <c r="AC8" s="207">
        <v>0.77625063195700117</v>
      </c>
      <c r="AD8" s="205"/>
      <c r="AE8" s="211"/>
      <c r="AF8" s="207"/>
      <c r="AG8" s="135"/>
      <c r="AH8" s="135"/>
      <c r="AI8" s="135"/>
      <c r="AJ8" s="135"/>
      <c r="AK8" s="135"/>
      <c r="AL8" s="135"/>
      <c r="AM8" s="135"/>
      <c r="AN8" s="136">
        <f t="shared" si="0"/>
        <v>0.21119866174700253</v>
      </c>
      <c r="AO8" s="136">
        <f t="shared" si="1"/>
        <v>7.1494341091653799E-2</v>
      </c>
      <c r="AP8" s="136">
        <f t="shared" si="2"/>
        <v>0.10776481063533311</v>
      </c>
      <c r="AQ8" s="136">
        <f t="shared" si="3"/>
        <v>8.6925483048343466E-2</v>
      </c>
      <c r="AR8" s="136">
        <f t="shared" si="4"/>
        <v>9.315007583484014E-2</v>
      </c>
      <c r="AS8" s="136">
        <f t="shared" si="5"/>
        <v>0</v>
      </c>
      <c r="AT8" s="136">
        <f t="shared" ref="AT8:AT32" si="7">$AM$32*AC8</f>
        <v>0.27945022750452048</v>
      </c>
      <c r="AU8" s="137">
        <f t="shared" si="6"/>
        <v>0.84998359986169347</v>
      </c>
    </row>
    <row r="9" spans="1:47" s="124" customFormat="1" ht="18.75">
      <c r="A9" s="127">
        <v>4</v>
      </c>
      <c r="B9" s="127" t="s">
        <v>4</v>
      </c>
      <c r="C9" s="204">
        <v>31105</v>
      </c>
      <c r="D9" s="205">
        <v>0.6051136967838463</v>
      </c>
      <c r="E9" s="206">
        <v>18822.061538461538</v>
      </c>
      <c r="F9" s="207">
        <v>1.5127360182013776</v>
      </c>
      <c r="G9" s="210">
        <v>2498</v>
      </c>
      <c r="H9" s="209">
        <v>1.3003801106880757</v>
      </c>
      <c r="I9" s="209">
        <v>1.1378440901614364</v>
      </c>
      <c r="J9" s="209">
        <v>1</v>
      </c>
      <c r="K9" s="206">
        <v>3696.1153001269336</v>
      </c>
      <c r="L9" s="207">
        <v>0.89872256249649241</v>
      </c>
      <c r="M9" s="210">
        <v>4099</v>
      </c>
      <c r="N9" s="205">
        <v>1.3003801106880757</v>
      </c>
      <c r="O9" s="205">
        <v>1.1378440901614364</v>
      </c>
      <c r="P9" s="205">
        <v>1</v>
      </c>
      <c r="Q9" s="211">
        <v>6065.002648206686</v>
      </c>
      <c r="R9" s="207">
        <v>1.0146282624791596</v>
      </c>
      <c r="S9" s="205">
        <v>1.3003801106880757</v>
      </c>
      <c r="T9" s="205">
        <v>1.1378440901614364</v>
      </c>
      <c r="U9" s="211">
        <v>46023.885672717486</v>
      </c>
      <c r="V9" s="207">
        <v>1.1558748212384224</v>
      </c>
      <c r="W9" s="205">
        <v>1</v>
      </c>
      <c r="X9" s="205"/>
      <c r="Y9" s="211">
        <v>31105</v>
      </c>
      <c r="Z9" s="207">
        <v>0.77625063195700106</v>
      </c>
      <c r="AA9" s="205">
        <v>1</v>
      </c>
      <c r="AB9" s="211">
        <v>31105</v>
      </c>
      <c r="AC9" s="207">
        <v>0.77625063195700106</v>
      </c>
      <c r="AD9" s="205"/>
      <c r="AE9" s="211"/>
      <c r="AF9" s="207"/>
      <c r="AG9" s="135"/>
      <c r="AH9" s="135"/>
      <c r="AI9" s="135"/>
      <c r="AJ9" s="135"/>
      <c r="AK9" s="135"/>
      <c r="AL9" s="135"/>
      <c r="AM9" s="135"/>
      <c r="AN9" s="136">
        <f t="shared" si="0"/>
        <v>0.22691040273020663</v>
      </c>
      <c r="AO9" s="136">
        <f t="shared" si="1"/>
        <v>8.0885030624684315E-2</v>
      </c>
      <c r="AP9" s="136">
        <f t="shared" si="2"/>
        <v>0.13190167412229076</v>
      </c>
      <c r="AQ9" s="136">
        <f t="shared" si="3"/>
        <v>0.10402873391145802</v>
      </c>
      <c r="AR9" s="136">
        <f t="shared" si="4"/>
        <v>9.3150075834840126E-2</v>
      </c>
      <c r="AS9" s="136">
        <f t="shared" si="5"/>
        <v>0</v>
      </c>
      <c r="AT9" s="136">
        <f t="shared" si="7"/>
        <v>0.27945022750452042</v>
      </c>
      <c r="AU9" s="137">
        <f t="shared" si="6"/>
        <v>0.91632614472800034</v>
      </c>
    </row>
    <row r="10" spans="1:47" s="124" customFormat="1" ht="18.75">
      <c r="A10" s="127">
        <v>5</v>
      </c>
      <c r="B10" s="127" t="s">
        <v>5</v>
      </c>
      <c r="C10" s="204">
        <v>22893</v>
      </c>
      <c r="D10" s="205">
        <v>0.82217540464166061</v>
      </c>
      <c r="E10" s="206">
        <v>18822.061538461538</v>
      </c>
      <c r="F10" s="207">
        <v>2.0553729893921222</v>
      </c>
      <c r="G10" s="210">
        <v>1771</v>
      </c>
      <c r="H10" s="209">
        <v>1.0955682907191253</v>
      </c>
      <c r="I10" s="209">
        <v>1.1732581590781903</v>
      </c>
      <c r="J10" s="209">
        <v>1</v>
      </c>
      <c r="K10" s="206">
        <v>2276.415836002916</v>
      </c>
      <c r="L10" s="207">
        <v>0.75207167067139213</v>
      </c>
      <c r="M10" s="210">
        <v>2917</v>
      </c>
      <c r="N10" s="205">
        <v>1.0955682907191253</v>
      </c>
      <c r="O10" s="205">
        <v>1.1732581590781903</v>
      </c>
      <c r="P10" s="205">
        <v>1</v>
      </c>
      <c r="Q10" s="211">
        <v>3749.4663995598562</v>
      </c>
      <c r="R10" s="207">
        <v>0.85226160591399303</v>
      </c>
      <c r="S10" s="205">
        <v>1.0955682907191253</v>
      </c>
      <c r="T10" s="205">
        <v>1.1732581590781903</v>
      </c>
      <c r="U10" s="211">
        <v>29426.305891369142</v>
      </c>
      <c r="V10" s="207">
        <v>1.0041318991247288</v>
      </c>
      <c r="W10" s="205">
        <v>1</v>
      </c>
      <c r="X10" s="205"/>
      <c r="Y10" s="211">
        <v>22893</v>
      </c>
      <c r="Z10" s="207">
        <v>0.77625063195700117</v>
      </c>
      <c r="AA10" s="205">
        <v>1</v>
      </c>
      <c r="AB10" s="211">
        <v>22893</v>
      </c>
      <c r="AC10" s="207">
        <v>0.77625063195700117</v>
      </c>
      <c r="AD10" s="205"/>
      <c r="AE10" s="211"/>
      <c r="AF10" s="207"/>
      <c r="AG10" s="135"/>
      <c r="AH10" s="135"/>
      <c r="AI10" s="135"/>
      <c r="AJ10" s="135"/>
      <c r="AK10" s="135"/>
      <c r="AL10" s="135"/>
      <c r="AM10" s="135"/>
      <c r="AN10" s="136">
        <f t="shared" si="0"/>
        <v>0.30830594840881831</v>
      </c>
      <c r="AO10" s="136">
        <f t="shared" si="1"/>
        <v>6.7686450360425296E-2</v>
      </c>
      <c r="AP10" s="136">
        <f t="shared" si="2"/>
        <v>0.11079400876881909</v>
      </c>
      <c r="AQ10" s="136">
        <f t="shared" si="3"/>
        <v>9.0371870921225589E-2</v>
      </c>
      <c r="AR10" s="136">
        <f t="shared" si="4"/>
        <v>9.315007583484014E-2</v>
      </c>
      <c r="AS10" s="136">
        <f t="shared" si="5"/>
        <v>0</v>
      </c>
      <c r="AT10" s="136">
        <f t="shared" si="7"/>
        <v>0.27945022750452048</v>
      </c>
      <c r="AU10" s="137">
        <f t="shared" si="6"/>
        <v>0.9497585817986488</v>
      </c>
    </row>
    <row r="11" spans="1:47" s="124" customFormat="1" ht="18.75">
      <c r="A11" s="127">
        <v>6</v>
      </c>
      <c r="B11" s="127" t="s">
        <v>6</v>
      </c>
      <c r="C11" s="204">
        <v>34528</v>
      </c>
      <c r="D11" s="205">
        <v>0.54512458116489626</v>
      </c>
      <c r="E11" s="206">
        <v>18822.061538461538</v>
      </c>
      <c r="F11" s="207">
        <v>1.3627680099094603</v>
      </c>
      <c r="G11" s="210">
        <v>2763</v>
      </c>
      <c r="H11" s="209">
        <v>1.2385148091123863</v>
      </c>
      <c r="I11" s="209">
        <v>1.1557586045614203</v>
      </c>
      <c r="J11" s="209">
        <v>1</v>
      </c>
      <c r="K11" s="206">
        <v>3955.0249195656693</v>
      </c>
      <c r="L11" s="207">
        <v>0.86633954993117102</v>
      </c>
      <c r="M11" s="210">
        <v>4022</v>
      </c>
      <c r="N11" s="205">
        <v>1.2385148091123863</v>
      </c>
      <c r="O11" s="205">
        <v>1.1557586045614203</v>
      </c>
      <c r="P11" s="205">
        <v>1</v>
      </c>
      <c r="Q11" s="211">
        <v>5757.1879212787271</v>
      </c>
      <c r="R11" s="207">
        <v>0.86765115417890526</v>
      </c>
      <c r="S11" s="205">
        <v>1.2385148091123863</v>
      </c>
      <c r="T11" s="205">
        <v>1.1557586045614203</v>
      </c>
      <c r="U11" s="211">
        <v>49424.212965169529</v>
      </c>
      <c r="V11" s="207">
        <v>1.118216937696956</v>
      </c>
      <c r="W11" s="205">
        <v>1</v>
      </c>
      <c r="X11" s="205"/>
      <c r="Y11" s="211">
        <v>34528</v>
      </c>
      <c r="Z11" s="207">
        <v>0.77625063195700117</v>
      </c>
      <c r="AA11" s="205">
        <v>1</v>
      </c>
      <c r="AB11" s="211">
        <v>34528</v>
      </c>
      <c r="AC11" s="207">
        <v>0.77625063195700117</v>
      </c>
      <c r="AD11" s="205"/>
      <c r="AE11" s="211"/>
      <c r="AF11" s="207"/>
      <c r="AG11" s="135"/>
      <c r="AH11" s="135"/>
      <c r="AI11" s="135"/>
      <c r="AJ11" s="135"/>
      <c r="AK11" s="135"/>
      <c r="AL11" s="135"/>
      <c r="AM11" s="135"/>
      <c r="AN11" s="136">
        <f t="shared" si="0"/>
        <v>0.20441520148641903</v>
      </c>
      <c r="AO11" s="136">
        <f t="shared" si="1"/>
        <v>7.7970559493805394E-2</v>
      </c>
      <c r="AP11" s="136">
        <f t="shared" si="2"/>
        <v>0.11279465004325769</v>
      </c>
      <c r="AQ11" s="136">
        <f t="shared" si="3"/>
        <v>0.10063952439272603</v>
      </c>
      <c r="AR11" s="136">
        <f t="shared" si="4"/>
        <v>9.315007583484014E-2</v>
      </c>
      <c r="AS11" s="136">
        <f t="shared" si="5"/>
        <v>0</v>
      </c>
      <c r="AT11" s="136">
        <f t="shared" si="7"/>
        <v>0.27945022750452048</v>
      </c>
      <c r="AU11" s="137">
        <f t="shared" si="6"/>
        <v>0.86842023875556873</v>
      </c>
    </row>
    <row r="12" spans="1:47" s="124" customFormat="1" ht="18.75">
      <c r="A12" s="127">
        <v>7</v>
      </c>
      <c r="B12" s="127" t="s">
        <v>7</v>
      </c>
      <c r="C12" s="204">
        <v>18445</v>
      </c>
      <c r="D12" s="205">
        <v>1.0204424797214171</v>
      </c>
      <c r="E12" s="206">
        <v>18822.061538461538</v>
      </c>
      <c r="F12" s="207">
        <v>2.5510248764518217</v>
      </c>
      <c r="G12" s="210">
        <v>1069</v>
      </c>
      <c r="H12" s="209">
        <v>1.2126672279143171</v>
      </c>
      <c r="I12" s="209">
        <v>1.1570181162005782</v>
      </c>
      <c r="J12" s="209">
        <v>1.0112631901299161</v>
      </c>
      <c r="K12" s="206">
        <v>1516.7838802453341</v>
      </c>
      <c r="L12" s="207">
        <v>0.62194987504280375</v>
      </c>
      <c r="M12" s="210">
        <v>2003</v>
      </c>
      <c r="N12" s="205">
        <v>1.2126672279143171</v>
      </c>
      <c r="O12" s="205">
        <v>1.1570181162005782</v>
      </c>
      <c r="P12" s="205">
        <v>1.0112631901299161</v>
      </c>
      <c r="Q12" s="211">
        <v>2842.0188139676379</v>
      </c>
      <c r="R12" s="207">
        <v>0.80177859048861422</v>
      </c>
      <c r="S12" s="205">
        <v>1.2126672279143171</v>
      </c>
      <c r="T12" s="205">
        <v>1.1570181162005782</v>
      </c>
      <c r="U12" s="211">
        <v>25879.772817623529</v>
      </c>
      <c r="V12" s="207">
        <v>1.0960731193065165</v>
      </c>
      <c r="W12" s="205">
        <v>1.0112631901299161</v>
      </c>
      <c r="X12" s="205"/>
      <c r="Y12" s="211">
        <v>18652.749541946301</v>
      </c>
      <c r="Z12" s="207">
        <v>0.78499369041320033</v>
      </c>
      <c r="AA12" s="205">
        <v>1.0112631901299161</v>
      </c>
      <c r="AB12" s="211">
        <v>18652.749541946301</v>
      </c>
      <c r="AC12" s="207">
        <v>0.78499369041320033</v>
      </c>
      <c r="AD12" s="205"/>
      <c r="AE12" s="211"/>
      <c r="AF12" s="207"/>
      <c r="AG12" s="135"/>
      <c r="AH12" s="135"/>
      <c r="AI12" s="135"/>
      <c r="AJ12" s="135"/>
      <c r="AK12" s="135"/>
      <c r="AL12" s="135"/>
      <c r="AM12" s="135"/>
      <c r="AN12" s="136">
        <f t="shared" si="0"/>
        <v>0.38265373146777326</v>
      </c>
      <c r="AO12" s="136">
        <f t="shared" si="1"/>
        <v>5.5975488753852339E-2</v>
      </c>
      <c r="AP12" s="136">
        <f t="shared" si="2"/>
        <v>0.10423121676351985</v>
      </c>
      <c r="AQ12" s="136">
        <f t="shared" si="3"/>
        <v>9.8646580737586489E-2</v>
      </c>
      <c r="AR12" s="136">
        <f t="shared" si="4"/>
        <v>9.4199242849584031E-2</v>
      </c>
      <c r="AS12" s="136">
        <f t="shared" si="5"/>
        <v>0</v>
      </c>
      <c r="AT12" s="136">
        <f t="shared" si="7"/>
        <v>0.28259772854875215</v>
      </c>
      <c r="AU12" s="137">
        <f t="shared" si="6"/>
        <v>1.0183039891210681</v>
      </c>
    </row>
    <row r="13" spans="1:47" s="124" customFormat="1" ht="18.75">
      <c r="A13" s="127">
        <v>8</v>
      </c>
      <c r="B13" s="127" t="s">
        <v>8</v>
      </c>
      <c r="C13" s="204">
        <v>24567</v>
      </c>
      <c r="D13" s="205">
        <v>0.76615221795341459</v>
      </c>
      <c r="E13" s="206">
        <v>18822.061538461538</v>
      </c>
      <c r="F13" s="207">
        <v>1.9153194873673565</v>
      </c>
      <c r="G13" s="210">
        <v>1907</v>
      </c>
      <c r="H13" s="209">
        <v>1.1876242594219653</v>
      </c>
      <c r="I13" s="209">
        <v>1.1235612504425125</v>
      </c>
      <c r="J13" s="209">
        <v>1</v>
      </c>
      <c r="K13" s="206">
        <v>2544.6409163326157</v>
      </c>
      <c r="L13" s="207">
        <v>0.78340207984112986</v>
      </c>
      <c r="M13" s="210">
        <v>3109</v>
      </c>
      <c r="N13" s="205">
        <v>1.1876242594219653</v>
      </c>
      <c r="O13" s="205">
        <v>1.1235612504425125</v>
      </c>
      <c r="P13" s="205">
        <v>1</v>
      </c>
      <c r="Q13" s="211">
        <v>4148.5519710949675</v>
      </c>
      <c r="R13" s="207">
        <v>0.87872013013348838</v>
      </c>
      <c r="S13" s="205">
        <v>1.1876242594219653</v>
      </c>
      <c r="T13" s="205">
        <v>1.1235612504425125</v>
      </c>
      <c r="U13" s="211">
        <v>32781.433346378275</v>
      </c>
      <c r="V13" s="207">
        <v>1.0423979293492367</v>
      </c>
      <c r="W13" s="205">
        <v>1</v>
      </c>
      <c r="X13" s="205"/>
      <c r="Y13" s="211">
        <v>24567</v>
      </c>
      <c r="Z13" s="207">
        <v>0.77625063195700106</v>
      </c>
      <c r="AA13" s="205">
        <v>1</v>
      </c>
      <c r="AB13" s="211">
        <v>24567</v>
      </c>
      <c r="AC13" s="207">
        <v>0.77625063195700106</v>
      </c>
      <c r="AD13" s="205"/>
      <c r="AE13" s="211"/>
      <c r="AF13" s="207"/>
      <c r="AG13" s="135"/>
      <c r="AH13" s="135"/>
      <c r="AI13" s="135"/>
      <c r="AJ13" s="135"/>
      <c r="AK13" s="135"/>
      <c r="AL13" s="135"/>
      <c r="AM13" s="135"/>
      <c r="AN13" s="136">
        <f t="shared" si="0"/>
        <v>0.28729792310510344</v>
      </c>
      <c r="AO13" s="136">
        <f t="shared" si="1"/>
        <v>7.0506187185701688E-2</v>
      </c>
      <c r="AP13" s="136">
        <f t="shared" si="2"/>
        <v>0.11423361691735349</v>
      </c>
      <c r="AQ13" s="136">
        <f t="shared" si="3"/>
        <v>9.3815813641431295E-2</v>
      </c>
      <c r="AR13" s="136">
        <f t="shared" si="4"/>
        <v>9.3150075834840126E-2</v>
      </c>
      <c r="AS13" s="136">
        <f t="shared" si="5"/>
        <v>0</v>
      </c>
      <c r="AT13" s="136">
        <f t="shared" si="7"/>
        <v>0.27945022750452042</v>
      </c>
      <c r="AU13" s="137">
        <f t="shared" si="6"/>
        <v>0.9384538441889505</v>
      </c>
    </row>
    <row r="14" spans="1:47" s="124" customFormat="1" ht="18.75">
      <c r="A14" s="127">
        <v>9</v>
      </c>
      <c r="B14" s="138" t="s">
        <v>9</v>
      </c>
      <c r="C14" s="204">
        <v>13849</v>
      </c>
      <c r="D14" s="205">
        <v>1.3590917422529813</v>
      </c>
      <c r="E14" s="206">
        <v>18822.061538461538</v>
      </c>
      <c r="F14" s="207">
        <v>3.3976210445630621</v>
      </c>
      <c r="G14" s="210">
        <v>1142</v>
      </c>
      <c r="H14" s="209">
        <v>1.4329595030359201</v>
      </c>
      <c r="I14" s="209">
        <v>1.1521975124509767</v>
      </c>
      <c r="J14" s="209">
        <v>1</v>
      </c>
      <c r="K14" s="206">
        <v>1885.5018120683933</v>
      </c>
      <c r="L14" s="207">
        <v>1.0297193616856655</v>
      </c>
      <c r="M14" s="210">
        <v>1518</v>
      </c>
      <c r="N14" s="205">
        <v>1.4329595030359201</v>
      </c>
      <c r="O14" s="205">
        <v>1.1521975124509767</v>
      </c>
      <c r="P14" s="205">
        <v>1</v>
      </c>
      <c r="Q14" s="211">
        <v>2506.2975050086002</v>
      </c>
      <c r="R14" s="207">
        <v>0.94171691835396854</v>
      </c>
      <c r="S14" s="205">
        <v>1.4329595030359201</v>
      </c>
      <c r="T14" s="205">
        <v>1.1521975124509767</v>
      </c>
      <c r="U14" s="211">
        <v>22865.424339172663</v>
      </c>
      <c r="V14" s="207">
        <v>1.2897887280898666</v>
      </c>
      <c r="W14" s="205">
        <v>1</v>
      </c>
      <c r="X14" s="205"/>
      <c r="Y14" s="211">
        <v>13849</v>
      </c>
      <c r="Z14" s="207">
        <v>0.77625063195700106</v>
      </c>
      <c r="AA14" s="205">
        <v>1</v>
      </c>
      <c r="AB14" s="211">
        <v>13849</v>
      </c>
      <c r="AC14" s="207">
        <v>0.77625063195700106</v>
      </c>
      <c r="AD14" s="205"/>
      <c r="AE14" s="211"/>
      <c r="AF14" s="207"/>
      <c r="AG14" s="135"/>
      <c r="AH14" s="135"/>
      <c r="AI14" s="135"/>
      <c r="AJ14" s="135"/>
      <c r="AK14" s="135"/>
      <c r="AL14" s="135"/>
      <c r="AM14" s="135"/>
      <c r="AN14" s="136">
        <f t="shared" si="0"/>
        <v>0.50964315668445925</v>
      </c>
      <c r="AO14" s="136">
        <f t="shared" si="1"/>
        <v>9.2674742551709891E-2</v>
      </c>
      <c r="AP14" s="136">
        <f t="shared" si="2"/>
        <v>0.12242319938601591</v>
      </c>
      <c r="AQ14" s="136">
        <f t="shared" si="3"/>
        <v>0.11608098552808799</v>
      </c>
      <c r="AR14" s="136">
        <f t="shared" si="4"/>
        <v>9.3150075834840126E-2</v>
      </c>
      <c r="AS14" s="136">
        <f t="shared" si="5"/>
        <v>0</v>
      </c>
      <c r="AT14" s="136">
        <f t="shared" si="7"/>
        <v>0.27945022750452042</v>
      </c>
      <c r="AU14" s="137">
        <f t="shared" si="6"/>
        <v>1.2134223874896335</v>
      </c>
    </row>
    <row r="15" spans="1:47" s="124" customFormat="1" ht="18.75">
      <c r="A15" s="127">
        <v>10</v>
      </c>
      <c r="B15" s="127" t="s">
        <v>10</v>
      </c>
      <c r="C15" s="204">
        <v>13568</v>
      </c>
      <c r="D15" s="205">
        <v>1.3872392053701015</v>
      </c>
      <c r="E15" s="206">
        <v>18822.061538461538</v>
      </c>
      <c r="F15" s="207">
        <v>3.4679874591799713</v>
      </c>
      <c r="G15" s="210">
        <v>887</v>
      </c>
      <c r="H15" s="209">
        <v>1.4242837692955956</v>
      </c>
      <c r="I15" s="209">
        <v>1.1227666609083038</v>
      </c>
      <c r="J15" s="209">
        <v>1</v>
      </c>
      <c r="K15" s="206">
        <v>1418.4357003402251</v>
      </c>
      <c r="L15" s="207">
        <v>0.79068619891462832</v>
      </c>
      <c r="M15" s="210">
        <v>1431</v>
      </c>
      <c r="N15" s="205">
        <v>1.4242837692955956</v>
      </c>
      <c r="O15" s="205">
        <v>1.1227666609083038</v>
      </c>
      <c r="P15" s="205">
        <v>1</v>
      </c>
      <c r="Q15" s="211">
        <v>2288.3669528600476</v>
      </c>
      <c r="R15" s="207">
        <v>0.8776391713258096</v>
      </c>
      <c r="S15" s="205">
        <v>1.4242837692955956</v>
      </c>
      <c r="T15" s="205">
        <v>1.1227666609083038</v>
      </c>
      <c r="U15" s="211">
        <v>21697.108886376744</v>
      </c>
      <c r="V15" s="207">
        <v>1.249233898627611</v>
      </c>
      <c r="W15" s="205">
        <v>1</v>
      </c>
      <c r="X15" s="205"/>
      <c r="Y15" s="211">
        <v>13568</v>
      </c>
      <c r="Z15" s="207">
        <v>0.77625063195700117</v>
      </c>
      <c r="AA15" s="205">
        <v>1</v>
      </c>
      <c r="AB15" s="211">
        <v>13568</v>
      </c>
      <c r="AC15" s="207">
        <v>0.77625063195700117</v>
      </c>
      <c r="AD15" s="205"/>
      <c r="AE15" s="211"/>
      <c r="AF15" s="207"/>
      <c r="AG15" s="135"/>
      <c r="AH15" s="135"/>
      <c r="AI15" s="135"/>
      <c r="AJ15" s="135"/>
      <c r="AK15" s="135"/>
      <c r="AL15" s="135"/>
      <c r="AM15" s="135"/>
      <c r="AN15" s="136">
        <f t="shared" si="0"/>
        <v>0.52019811887699563</v>
      </c>
      <c r="AO15" s="136">
        <f t="shared" si="1"/>
        <v>7.1161757902316547E-2</v>
      </c>
      <c r="AP15" s="136">
        <f t="shared" si="2"/>
        <v>0.11409309227235526</v>
      </c>
      <c r="AQ15" s="136">
        <f t="shared" si="3"/>
        <v>0.11243105087648499</v>
      </c>
      <c r="AR15" s="136">
        <f t="shared" si="4"/>
        <v>9.315007583484014E-2</v>
      </c>
      <c r="AS15" s="136">
        <f t="shared" si="5"/>
        <v>0</v>
      </c>
      <c r="AT15" s="136">
        <f t="shared" si="7"/>
        <v>0.27945022750452048</v>
      </c>
      <c r="AU15" s="137">
        <f t="shared" si="6"/>
        <v>1.1904843232675133</v>
      </c>
    </row>
    <row r="16" spans="1:47" s="124" customFormat="1" ht="18.75">
      <c r="A16" s="127">
        <v>11</v>
      </c>
      <c r="B16" s="127" t="s">
        <v>11</v>
      </c>
      <c r="C16" s="204">
        <v>21562</v>
      </c>
      <c r="D16" s="205">
        <v>0.87292744357951668</v>
      </c>
      <c r="E16" s="206">
        <v>18822.061538461538</v>
      </c>
      <c r="F16" s="207">
        <v>2.1822490421182565</v>
      </c>
      <c r="G16" s="210">
        <v>1596</v>
      </c>
      <c r="H16" s="209">
        <v>1.2431081725542019</v>
      </c>
      <c r="I16" s="209">
        <v>1.1480535130387111</v>
      </c>
      <c r="J16" s="209">
        <v>1.0110945017984772</v>
      </c>
      <c r="K16" s="206">
        <v>2303.0092869394857</v>
      </c>
      <c r="L16" s="207">
        <v>0.80782443868651199</v>
      </c>
      <c r="M16" s="210">
        <v>2414</v>
      </c>
      <c r="N16" s="205">
        <v>1.2431081725542019</v>
      </c>
      <c r="O16" s="205">
        <v>1.1480535130387111</v>
      </c>
      <c r="P16" s="205">
        <v>1.0110945017984772</v>
      </c>
      <c r="Q16" s="211">
        <v>3483.3736959097228</v>
      </c>
      <c r="R16" s="207">
        <v>0.84065382348586881</v>
      </c>
      <c r="S16" s="205">
        <v>1.2431081725542019</v>
      </c>
      <c r="T16" s="205">
        <v>1.1480535130387111</v>
      </c>
      <c r="U16" s="211">
        <v>30772.309740326105</v>
      </c>
      <c r="V16" s="207">
        <v>1.1148816835052242</v>
      </c>
      <c r="W16" s="205">
        <v>1.0110945017984772</v>
      </c>
      <c r="X16" s="205"/>
      <c r="Y16" s="211">
        <v>21801.219647778766</v>
      </c>
      <c r="Z16" s="207">
        <v>0.78486274598931705</v>
      </c>
      <c r="AA16" s="205">
        <v>1.0110945017984772</v>
      </c>
      <c r="AB16" s="211">
        <v>21801.219647778766</v>
      </c>
      <c r="AC16" s="207">
        <v>0.78486274598931705</v>
      </c>
      <c r="AD16" s="205"/>
      <c r="AE16" s="211"/>
      <c r="AF16" s="207"/>
      <c r="AG16" s="135"/>
      <c r="AH16" s="135"/>
      <c r="AI16" s="135"/>
      <c r="AJ16" s="135"/>
      <c r="AK16" s="135"/>
      <c r="AL16" s="135"/>
      <c r="AM16" s="135"/>
      <c r="AN16" s="136">
        <f t="shared" si="0"/>
        <v>0.32733735631773847</v>
      </c>
      <c r="AO16" s="136">
        <f t="shared" si="1"/>
        <v>7.270419948178608E-2</v>
      </c>
      <c r="AP16" s="136">
        <f t="shared" si="2"/>
        <v>0.10928499705316295</v>
      </c>
      <c r="AQ16" s="136">
        <f t="shared" si="3"/>
        <v>0.10033935151547017</v>
      </c>
      <c r="AR16" s="136">
        <f t="shared" si="4"/>
        <v>9.4183529518718043E-2</v>
      </c>
      <c r="AS16" s="136">
        <f t="shared" si="5"/>
        <v>0</v>
      </c>
      <c r="AT16" s="136">
        <f t="shared" si="7"/>
        <v>0.28255058855615417</v>
      </c>
      <c r="AU16" s="137">
        <f t="shared" si="6"/>
        <v>0.98640002244302971</v>
      </c>
    </row>
    <row r="17" spans="1:47" s="124" customFormat="1" ht="18.75">
      <c r="A17" s="127">
        <v>12</v>
      </c>
      <c r="B17" s="127" t="s">
        <v>12</v>
      </c>
      <c r="C17" s="204">
        <v>32107</v>
      </c>
      <c r="D17" s="205">
        <v>0.58622921912547221</v>
      </c>
      <c r="E17" s="206">
        <v>18822.061538461538</v>
      </c>
      <c r="F17" s="207">
        <v>1.465526329029615</v>
      </c>
      <c r="G17" s="210">
        <v>2411</v>
      </c>
      <c r="H17" s="209">
        <v>1.4408907781141365</v>
      </c>
      <c r="I17" s="209">
        <v>1.1740883980936454</v>
      </c>
      <c r="J17" s="209">
        <v>1</v>
      </c>
      <c r="K17" s="206">
        <v>4078.7686138099816</v>
      </c>
      <c r="L17" s="207">
        <v>0.96081479226712463</v>
      </c>
      <c r="M17" s="210">
        <v>3840</v>
      </c>
      <c r="N17" s="205">
        <v>1.4408907781141365</v>
      </c>
      <c r="O17" s="205">
        <v>1.1740883980936454</v>
      </c>
      <c r="P17" s="205">
        <v>1</v>
      </c>
      <c r="Q17" s="211">
        <v>6496.2552787351015</v>
      </c>
      <c r="R17" s="207">
        <v>1.0528573201146574</v>
      </c>
      <c r="S17" s="205">
        <v>1.4408907781141365</v>
      </c>
      <c r="T17" s="205">
        <v>1.1740883980936454</v>
      </c>
      <c r="U17" s="211">
        <v>54316.476102694767</v>
      </c>
      <c r="V17" s="207">
        <v>1.3215682162821447</v>
      </c>
      <c r="W17" s="205">
        <v>1</v>
      </c>
      <c r="X17" s="205"/>
      <c r="Y17" s="211">
        <v>32107</v>
      </c>
      <c r="Z17" s="207">
        <v>0.77625063195700117</v>
      </c>
      <c r="AA17" s="205">
        <v>1</v>
      </c>
      <c r="AB17" s="211">
        <v>32107</v>
      </c>
      <c r="AC17" s="207">
        <v>0.77625063195700117</v>
      </c>
      <c r="AD17" s="205"/>
      <c r="AE17" s="211"/>
      <c r="AF17" s="207"/>
      <c r="AG17" s="135"/>
      <c r="AH17" s="135"/>
      <c r="AI17" s="135"/>
      <c r="AJ17" s="135"/>
      <c r="AK17" s="135"/>
      <c r="AL17" s="135"/>
      <c r="AM17" s="135"/>
      <c r="AN17" s="136">
        <f t="shared" si="0"/>
        <v>0.21982894935444225</v>
      </c>
      <c r="AO17" s="136">
        <f t="shared" si="1"/>
        <v>8.6473331304041209E-2</v>
      </c>
      <c r="AP17" s="136">
        <f t="shared" si="2"/>
        <v>0.13687145161490546</v>
      </c>
      <c r="AQ17" s="136">
        <f t="shared" si="3"/>
        <v>0.11894113946539302</v>
      </c>
      <c r="AR17" s="136">
        <f t="shared" si="4"/>
        <v>9.315007583484014E-2</v>
      </c>
      <c r="AS17" s="136">
        <f t="shared" si="5"/>
        <v>0</v>
      </c>
      <c r="AT17" s="136">
        <f t="shared" si="7"/>
        <v>0.27945022750452048</v>
      </c>
      <c r="AU17" s="137">
        <f t="shared" si="6"/>
        <v>0.9347151750781425</v>
      </c>
    </row>
    <row r="18" spans="1:47" s="124" customFormat="1" ht="18.75">
      <c r="A18" s="127">
        <v>13</v>
      </c>
      <c r="B18" s="127" t="s">
        <v>13</v>
      </c>
      <c r="C18" s="204">
        <v>11903</v>
      </c>
      <c r="D18" s="205">
        <v>1.58128719973633</v>
      </c>
      <c r="E18" s="206">
        <v>18822.061538461538</v>
      </c>
      <c r="F18" s="207">
        <v>3.9530919806900653</v>
      </c>
      <c r="G18" s="210">
        <v>678</v>
      </c>
      <c r="H18" s="209">
        <v>1.1893815305270989</v>
      </c>
      <c r="I18" s="209">
        <v>1.1471903824721978</v>
      </c>
      <c r="J18" s="209">
        <v>1</v>
      </c>
      <c r="K18" s="206">
        <v>925.09510187348906</v>
      </c>
      <c r="L18" s="207">
        <v>0.58781449045781298</v>
      </c>
      <c r="M18" s="210">
        <v>1122</v>
      </c>
      <c r="N18" s="205">
        <v>1.1893815305270989</v>
      </c>
      <c r="O18" s="205">
        <v>1.1471903824721978</v>
      </c>
      <c r="P18" s="205">
        <v>1</v>
      </c>
      <c r="Q18" s="211">
        <v>1530.9095933658623</v>
      </c>
      <c r="R18" s="207">
        <v>0.66926679309895099</v>
      </c>
      <c r="S18" s="205">
        <v>1.1893815305270989</v>
      </c>
      <c r="T18" s="205">
        <v>1.1471903824721978</v>
      </c>
      <c r="U18" s="211">
        <v>16241.013270796666</v>
      </c>
      <c r="V18" s="207">
        <v>1.065894974463925</v>
      </c>
      <c r="W18" s="205">
        <v>1</v>
      </c>
      <c r="X18" s="205"/>
      <c r="Y18" s="211">
        <v>11903</v>
      </c>
      <c r="Z18" s="207">
        <v>0.77625063195700106</v>
      </c>
      <c r="AA18" s="205">
        <v>1</v>
      </c>
      <c r="AB18" s="211">
        <v>11903</v>
      </c>
      <c r="AC18" s="207">
        <v>0.77625063195700106</v>
      </c>
      <c r="AD18" s="205"/>
      <c r="AE18" s="211"/>
      <c r="AF18" s="207"/>
      <c r="AG18" s="135"/>
      <c r="AH18" s="135"/>
      <c r="AI18" s="135"/>
      <c r="AJ18" s="135"/>
      <c r="AK18" s="135"/>
      <c r="AL18" s="135"/>
      <c r="AM18" s="135"/>
      <c r="AN18" s="136">
        <f t="shared" si="0"/>
        <v>0.59296379710350977</v>
      </c>
      <c r="AO18" s="136">
        <f t="shared" si="1"/>
        <v>5.2903304141203165E-2</v>
      </c>
      <c r="AP18" s="136">
        <f t="shared" si="2"/>
        <v>8.7004683102863634E-2</v>
      </c>
      <c r="AQ18" s="136">
        <f t="shared" si="3"/>
        <v>9.5930547701753244E-2</v>
      </c>
      <c r="AR18" s="136">
        <f t="shared" si="4"/>
        <v>9.3150075834840126E-2</v>
      </c>
      <c r="AS18" s="136">
        <f t="shared" si="5"/>
        <v>0</v>
      </c>
      <c r="AT18" s="136">
        <f t="shared" si="7"/>
        <v>0.27945022750452042</v>
      </c>
      <c r="AU18" s="137">
        <f t="shared" si="6"/>
        <v>1.2014026353886902</v>
      </c>
    </row>
    <row r="19" spans="1:47" s="124" customFormat="1" ht="18.75">
      <c r="A19" s="127">
        <v>14</v>
      </c>
      <c r="B19" s="127" t="s">
        <v>14</v>
      </c>
      <c r="C19" s="204">
        <v>22204</v>
      </c>
      <c r="D19" s="205">
        <v>0.84768787328686446</v>
      </c>
      <c r="E19" s="206">
        <v>18822.061538461538</v>
      </c>
      <c r="F19" s="207">
        <v>2.1191521278217369</v>
      </c>
      <c r="G19" s="210">
        <v>1667</v>
      </c>
      <c r="H19" s="209">
        <v>1.1395160356475318</v>
      </c>
      <c r="I19" s="209">
        <v>1.2070700966754127</v>
      </c>
      <c r="J19" s="209">
        <v>1</v>
      </c>
      <c r="K19" s="206">
        <v>2292.9180440975197</v>
      </c>
      <c r="L19" s="207">
        <v>0.78102988756345215</v>
      </c>
      <c r="M19" s="210">
        <v>2565</v>
      </c>
      <c r="N19" s="205">
        <v>1.1395160356475318</v>
      </c>
      <c r="O19" s="205">
        <v>1.2070700966754127</v>
      </c>
      <c r="P19" s="205">
        <v>1</v>
      </c>
      <c r="Q19" s="211">
        <v>3528.0952508159189</v>
      </c>
      <c r="R19" s="207">
        <v>0.82682814073098543</v>
      </c>
      <c r="S19" s="205">
        <v>1.1395160356475318</v>
      </c>
      <c r="T19" s="205">
        <v>1.2070700966754127</v>
      </c>
      <c r="U19" s="211">
        <v>30541.063138057179</v>
      </c>
      <c r="V19" s="207">
        <v>1.0745104886079575</v>
      </c>
      <c r="W19" s="205">
        <v>1</v>
      </c>
      <c r="X19" s="205"/>
      <c r="Y19" s="211">
        <v>22204</v>
      </c>
      <c r="Z19" s="207">
        <v>0.77625063195700106</v>
      </c>
      <c r="AA19" s="205">
        <v>1</v>
      </c>
      <c r="AB19" s="211">
        <v>22204</v>
      </c>
      <c r="AC19" s="207">
        <v>0.77625063195700106</v>
      </c>
      <c r="AD19" s="205"/>
      <c r="AE19" s="211"/>
      <c r="AF19" s="207"/>
      <c r="AG19" s="135"/>
      <c r="AH19" s="135"/>
      <c r="AI19" s="135"/>
      <c r="AJ19" s="135"/>
      <c r="AK19" s="135"/>
      <c r="AL19" s="135"/>
      <c r="AM19" s="135"/>
      <c r="AN19" s="136">
        <f t="shared" si="0"/>
        <v>0.31787281917326055</v>
      </c>
      <c r="AO19" s="136">
        <f t="shared" si="1"/>
        <v>7.029268988071069E-2</v>
      </c>
      <c r="AP19" s="136">
        <f t="shared" si="2"/>
        <v>0.10748765829502811</v>
      </c>
      <c r="AQ19" s="136">
        <f t="shared" si="3"/>
        <v>9.6705943974716171E-2</v>
      </c>
      <c r="AR19" s="136">
        <f t="shared" si="4"/>
        <v>9.3150075834840126E-2</v>
      </c>
      <c r="AS19" s="136">
        <f t="shared" si="5"/>
        <v>0</v>
      </c>
      <c r="AT19" s="136">
        <f t="shared" si="7"/>
        <v>0.27945022750452042</v>
      </c>
      <c r="AU19" s="137">
        <f t="shared" si="6"/>
        <v>0.96495941466307611</v>
      </c>
    </row>
    <row r="20" spans="1:47" s="124" customFormat="1" ht="18.75">
      <c r="A20" s="127">
        <v>15</v>
      </c>
      <c r="B20" s="127" t="s">
        <v>15</v>
      </c>
      <c r="C20" s="204">
        <v>35375</v>
      </c>
      <c r="D20" s="205">
        <v>0.53207241098124491</v>
      </c>
      <c r="E20" s="206">
        <v>18822.061538461538</v>
      </c>
      <c r="F20" s="207">
        <v>1.3301386246262572</v>
      </c>
      <c r="G20" s="210">
        <v>2689</v>
      </c>
      <c r="H20" s="209">
        <v>1.1743617949895311</v>
      </c>
      <c r="I20" s="209">
        <v>1.1279228629948355</v>
      </c>
      <c r="J20" s="209">
        <v>1.0194822046786358</v>
      </c>
      <c r="K20" s="206">
        <v>3631.2133438099286</v>
      </c>
      <c r="L20" s="207">
        <v>0.77636447932224961</v>
      </c>
      <c r="M20" s="210">
        <v>3836</v>
      </c>
      <c r="N20" s="205">
        <v>1.1743617949895311</v>
      </c>
      <c r="O20" s="205">
        <v>1.1279228629948355</v>
      </c>
      <c r="P20" s="205">
        <v>1.0194822046786358</v>
      </c>
      <c r="Q20" s="211">
        <v>5180.1169158999201</v>
      </c>
      <c r="R20" s="207">
        <v>0.76199001364893582</v>
      </c>
      <c r="S20" s="205">
        <v>1.1743617949895311</v>
      </c>
      <c r="T20" s="205">
        <v>1.1279228629948355</v>
      </c>
      <c r="U20" s="211">
        <v>46857.354199120731</v>
      </c>
      <c r="V20" s="207">
        <v>1.0347585913634196</v>
      </c>
      <c r="W20" s="205">
        <v>1.0194822046786358</v>
      </c>
      <c r="X20" s="205"/>
      <c r="Y20" s="211">
        <v>36064.182990506742</v>
      </c>
      <c r="Z20" s="207">
        <v>0.79137370565070775</v>
      </c>
      <c r="AA20" s="205">
        <v>1.0194822046786358</v>
      </c>
      <c r="AB20" s="211">
        <v>36064.182990506742</v>
      </c>
      <c r="AC20" s="207">
        <v>0.79137370565070775</v>
      </c>
      <c r="AD20" s="205"/>
      <c r="AE20" s="211"/>
      <c r="AF20" s="207"/>
      <c r="AG20" s="135"/>
      <c r="AH20" s="135"/>
      <c r="AI20" s="135"/>
      <c r="AJ20" s="135"/>
      <c r="AK20" s="135"/>
      <c r="AL20" s="135"/>
      <c r="AM20" s="135"/>
      <c r="AN20" s="136">
        <f t="shared" si="0"/>
        <v>0.19952079369393858</v>
      </c>
      <c r="AO20" s="136">
        <f t="shared" si="1"/>
        <v>6.987280313900246E-2</v>
      </c>
      <c r="AP20" s="136">
        <f t="shared" si="2"/>
        <v>9.9058701774361657E-2</v>
      </c>
      <c r="AQ20" s="136">
        <f t="shared" si="3"/>
        <v>9.3128273222707766E-2</v>
      </c>
      <c r="AR20" s="136">
        <f t="shared" si="4"/>
        <v>9.4964844678084928E-2</v>
      </c>
      <c r="AS20" s="136">
        <f t="shared" si="5"/>
        <v>0</v>
      </c>
      <c r="AT20" s="136">
        <f t="shared" si="7"/>
        <v>0.2848945340342548</v>
      </c>
      <c r="AU20" s="137">
        <f>AN20+AO20+AP20+AQ20+AT20+AR20+AS20</f>
        <v>0.84143995054235032</v>
      </c>
    </row>
    <row r="21" spans="1:47" s="124" customFormat="1" ht="18.75">
      <c r="A21" s="127">
        <v>16</v>
      </c>
      <c r="B21" s="127" t="s">
        <v>16</v>
      </c>
      <c r="C21" s="204">
        <v>62039</v>
      </c>
      <c r="D21" s="205">
        <v>0.30339079512019113</v>
      </c>
      <c r="E21" s="206">
        <v>18822.061538461538</v>
      </c>
      <c r="F21" s="207">
        <v>0.75845280946104632</v>
      </c>
      <c r="G21" s="210">
        <v>4620</v>
      </c>
      <c r="H21" s="209">
        <v>1.1744080941709092</v>
      </c>
      <c r="I21" s="209">
        <v>1.1638937519718995</v>
      </c>
      <c r="J21" s="209">
        <v>1</v>
      </c>
      <c r="K21" s="206">
        <v>6315.0144429868524</v>
      </c>
      <c r="L21" s="207">
        <v>0.76987443656360299</v>
      </c>
      <c r="M21" s="210">
        <v>7210</v>
      </c>
      <c r="N21" s="205">
        <v>1.1744080941709092</v>
      </c>
      <c r="O21" s="205">
        <v>1.1638937519718995</v>
      </c>
      <c r="P21" s="205">
        <v>1</v>
      </c>
      <c r="Q21" s="211">
        <v>9855.2498125400871</v>
      </c>
      <c r="R21" s="207">
        <v>0.8266259117826914</v>
      </c>
      <c r="S21" s="205">
        <v>1.1744080941709092</v>
      </c>
      <c r="T21" s="205">
        <v>1.1638937519718995</v>
      </c>
      <c r="U21" s="211">
        <v>84800.255633866094</v>
      </c>
      <c r="V21" s="207">
        <v>1.067800450039365</v>
      </c>
      <c r="W21" s="205">
        <v>1</v>
      </c>
      <c r="X21" s="205"/>
      <c r="Y21" s="211">
        <v>62039</v>
      </c>
      <c r="Z21" s="207">
        <v>0.77625063195700106</v>
      </c>
      <c r="AA21" s="205">
        <v>1</v>
      </c>
      <c r="AB21" s="211">
        <v>62039</v>
      </c>
      <c r="AC21" s="207">
        <v>0.77625063195700106</v>
      </c>
      <c r="AD21" s="205"/>
      <c r="AE21" s="211"/>
      <c r="AF21" s="207"/>
      <c r="AG21" s="135"/>
      <c r="AH21" s="135"/>
      <c r="AI21" s="135"/>
      <c r="AJ21" s="135"/>
      <c r="AK21" s="135"/>
      <c r="AL21" s="135"/>
      <c r="AM21" s="135"/>
      <c r="AN21" s="136">
        <f t="shared" si="0"/>
        <v>0.11376792141915694</v>
      </c>
      <c r="AO21" s="136">
        <f t="shared" si="1"/>
        <v>6.9288699290724273E-2</v>
      </c>
      <c r="AP21" s="136">
        <f t="shared" si="2"/>
        <v>0.10746136853174988</v>
      </c>
      <c r="AQ21" s="136">
        <f t="shared" si="3"/>
        <v>9.6102040503542846E-2</v>
      </c>
      <c r="AR21" s="136">
        <f t="shared" si="4"/>
        <v>9.3150075834840126E-2</v>
      </c>
      <c r="AS21" s="136">
        <f t="shared" si="5"/>
        <v>0</v>
      </c>
      <c r="AT21" s="136">
        <f t="shared" si="7"/>
        <v>0.27945022750452042</v>
      </c>
      <c r="AU21" s="137">
        <f t="shared" si="6"/>
        <v>0.75922033308453452</v>
      </c>
    </row>
    <row r="22" spans="1:47" s="124" customFormat="1" ht="18.75">
      <c r="A22" s="127">
        <v>17</v>
      </c>
      <c r="B22" s="127" t="s">
        <v>17</v>
      </c>
      <c r="C22" s="204">
        <v>11969</v>
      </c>
      <c r="D22" s="205">
        <v>1.5725675944908963</v>
      </c>
      <c r="E22" s="206">
        <v>18822.061538461538</v>
      </c>
      <c r="F22" s="207">
        <v>3.9312936624742125</v>
      </c>
      <c r="G22" s="210">
        <v>925</v>
      </c>
      <c r="H22" s="209">
        <v>1.1747899961945933</v>
      </c>
      <c r="I22" s="209">
        <v>1.1564567970066948</v>
      </c>
      <c r="J22" s="209">
        <v>1</v>
      </c>
      <c r="K22" s="206">
        <v>1256.6993354431036</v>
      </c>
      <c r="L22" s="207">
        <v>0.79411583915045858</v>
      </c>
      <c r="M22" s="210">
        <v>1519</v>
      </c>
      <c r="N22" s="205">
        <v>1.1747899961945933</v>
      </c>
      <c r="O22" s="205">
        <v>1.1564567970066948</v>
      </c>
      <c r="P22" s="205">
        <v>1</v>
      </c>
      <c r="Q22" s="211">
        <v>2063.7040978789992</v>
      </c>
      <c r="R22" s="207">
        <v>0.89721334759712223</v>
      </c>
      <c r="S22" s="205">
        <v>1.1747899961945933</v>
      </c>
      <c r="T22" s="205">
        <v>1.1564567970066948</v>
      </c>
      <c r="U22" s="211">
        <v>16261.010103695682</v>
      </c>
      <c r="V22" s="207">
        <v>1.0613225202410901</v>
      </c>
      <c r="W22" s="205">
        <v>1</v>
      </c>
      <c r="X22" s="205"/>
      <c r="Y22" s="211">
        <v>11969</v>
      </c>
      <c r="Z22" s="207">
        <v>0.77625063195700117</v>
      </c>
      <c r="AA22" s="205">
        <v>1</v>
      </c>
      <c r="AB22" s="211">
        <v>11969</v>
      </c>
      <c r="AC22" s="207">
        <v>0.77625063195700117</v>
      </c>
      <c r="AD22" s="205"/>
      <c r="AE22" s="211"/>
      <c r="AF22" s="207"/>
      <c r="AG22" s="135"/>
      <c r="AH22" s="135"/>
      <c r="AI22" s="135"/>
      <c r="AJ22" s="135"/>
      <c r="AK22" s="135"/>
      <c r="AL22" s="135"/>
      <c r="AM22" s="135"/>
      <c r="AN22" s="136">
        <f t="shared" si="0"/>
        <v>0.5896940493711319</v>
      </c>
      <c r="AO22" s="136">
        <f t="shared" si="1"/>
        <v>7.147042552354127E-2</v>
      </c>
      <c r="AP22" s="136">
        <f t="shared" si="2"/>
        <v>0.11663773518762589</v>
      </c>
      <c r="AQ22" s="136">
        <f t="shared" si="3"/>
        <v>9.5519026821698105E-2</v>
      </c>
      <c r="AR22" s="136">
        <f t="shared" si="4"/>
        <v>9.315007583484014E-2</v>
      </c>
      <c r="AS22" s="136">
        <f t="shared" si="5"/>
        <v>0</v>
      </c>
      <c r="AT22" s="136">
        <f t="shared" si="7"/>
        <v>0.27945022750452048</v>
      </c>
      <c r="AU22" s="137">
        <f t="shared" si="6"/>
        <v>1.2459215402433577</v>
      </c>
    </row>
    <row r="23" spans="1:47" s="124" customFormat="1" ht="18.75">
      <c r="A23" s="127">
        <v>18</v>
      </c>
      <c r="B23" s="127" t="s">
        <v>18</v>
      </c>
      <c r="C23" s="204">
        <v>8495</v>
      </c>
      <c r="D23" s="205">
        <v>2.2156635124734003</v>
      </c>
      <c r="E23" s="206">
        <v>18822.061538461534</v>
      </c>
      <c r="F23" s="207">
        <v>5.5389822067279386</v>
      </c>
      <c r="G23" s="210">
        <v>584</v>
      </c>
      <c r="H23" s="209">
        <v>1.5556371372803937</v>
      </c>
      <c r="I23" s="209">
        <v>1.1051373226989019</v>
      </c>
      <c r="J23" s="209">
        <v>1</v>
      </c>
      <c r="K23" s="206">
        <v>1004.0085140152623</v>
      </c>
      <c r="L23" s="207">
        <v>0.89389056307298709</v>
      </c>
      <c r="M23" s="210">
        <v>845</v>
      </c>
      <c r="N23" s="205">
        <v>1.5556371372803937</v>
      </c>
      <c r="O23" s="205">
        <v>1.1051373226989019</v>
      </c>
      <c r="P23" s="205">
        <v>1</v>
      </c>
      <c r="Q23" s="211">
        <v>1452.7177985323574</v>
      </c>
      <c r="R23" s="207">
        <v>0.88986482591468841</v>
      </c>
      <c r="S23" s="205">
        <v>1.5556371372803937</v>
      </c>
      <c r="T23" s="205">
        <v>1.1051373226989019</v>
      </c>
      <c r="U23" s="211">
        <v>14604.5416550679</v>
      </c>
      <c r="V23" s="207">
        <v>1.3430193671275261</v>
      </c>
      <c r="W23" s="205">
        <v>1</v>
      </c>
      <c r="X23" s="205"/>
      <c r="Y23" s="211">
        <v>8495</v>
      </c>
      <c r="Z23" s="207">
        <v>0.77625063195700117</v>
      </c>
      <c r="AA23" s="205">
        <v>1</v>
      </c>
      <c r="AB23" s="211">
        <v>8495</v>
      </c>
      <c r="AC23" s="207">
        <v>0.77625063195700117</v>
      </c>
      <c r="AD23" s="205"/>
      <c r="AE23" s="211"/>
      <c r="AF23" s="207"/>
      <c r="AG23" s="135"/>
      <c r="AH23" s="135"/>
      <c r="AI23" s="135"/>
      <c r="AJ23" s="135"/>
      <c r="AK23" s="135"/>
      <c r="AL23" s="135"/>
      <c r="AM23" s="135"/>
      <c r="AN23" s="136">
        <f t="shared" si="0"/>
        <v>0.83084733100919073</v>
      </c>
      <c r="AO23" s="136">
        <f t="shared" si="1"/>
        <v>8.0450150676568841E-2</v>
      </c>
      <c r="AP23" s="136">
        <f t="shared" si="2"/>
        <v>0.11568242736890949</v>
      </c>
      <c r="AQ23" s="136">
        <f t="shared" si="3"/>
        <v>0.12087174304147735</v>
      </c>
      <c r="AR23" s="136">
        <f t="shared" si="4"/>
        <v>9.315007583484014E-2</v>
      </c>
      <c r="AS23" s="136">
        <f t="shared" si="5"/>
        <v>0</v>
      </c>
      <c r="AT23" s="136">
        <f t="shared" si="7"/>
        <v>0.27945022750452048</v>
      </c>
      <c r="AU23" s="137">
        <f t="shared" si="6"/>
        <v>1.5204519554355072</v>
      </c>
    </row>
    <row r="24" spans="1:47" s="124" customFormat="1" ht="18.75">
      <c r="A24" s="127">
        <v>19</v>
      </c>
      <c r="B24" s="127" t="s">
        <v>19</v>
      </c>
      <c r="C24" s="204">
        <v>24672</v>
      </c>
      <c r="D24" s="205">
        <v>0.76289159932156037</v>
      </c>
      <c r="E24" s="206">
        <v>18822.061538461538</v>
      </c>
      <c r="F24" s="207">
        <v>1.9071682006385313</v>
      </c>
      <c r="G24" s="210">
        <v>1713</v>
      </c>
      <c r="H24" s="209">
        <v>1.3635071568747816</v>
      </c>
      <c r="I24" s="209">
        <v>1.1754722876933685</v>
      </c>
      <c r="J24" s="209">
        <v>1.0107078162387173</v>
      </c>
      <c r="K24" s="206">
        <v>2774.9349317363385</v>
      </c>
      <c r="L24" s="207">
        <v>0.85066543705349307</v>
      </c>
      <c r="M24" s="210">
        <v>2875</v>
      </c>
      <c r="N24" s="205">
        <v>1.3635071568747816</v>
      </c>
      <c r="O24" s="205">
        <v>1.1754722876933685</v>
      </c>
      <c r="P24" s="205">
        <v>1.0107078162387173</v>
      </c>
      <c r="Q24" s="211">
        <v>4657.2900926689854</v>
      </c>
      <c r="R24" s="207">
        <v>0.9822795440207841</v>
      </c>
      <c r="S24" s="205">
        <v>1.3635071568747816</v>
      </c>
      <c r="T24" s="205">
        <v>1.1754722876933685</v>
      </c>
      <c r="U24" s="211">
        <v>39543.415044798268</v>
      </c>
      <c r="V24" s="207">
        <v>1.2520669262860433</v>
      </c>
      <c r="W24" s="205">
        <v>1.0107078162387173</v>
      </c>
      <c r="X24" s="205"/>
      <c r="Y24" s="211">
        <v>24936.183242241634</v>
      </c>
      <c r="Z24" s="207">
        <v>0.78456258107918475</v>
      </c>
      <c r="AA24" s="205">
        <v>1.0107078162387173</v>
      </c>
      <c r="AB24" s="211">
        <v>24936.183242241634</v>
      </c>
      <c r="AC24" s="207">
        <v>0.78456258107918475</v>
      </c>
      <c r="AD24" s="205"/>
      <c r="AE24" s="211"/>
      <c r="AF24" s="207"/>
      <c r="AG24" s="135"/>
      <c r="AH24" s="135"/>
      <c r="AI24" s="135"/>
      <c r="AJ24" s="135"/>
      <c r="AK24" s="135"/>
      <c r="AL24" s="135"/>
      <c r="AM24" s="135"/>
      <c r="AN24" s="136">
        <f t="shared" si="0"/>
        <v>0.28607523009577968</v>
      </c>
      <c r="AO24" s="136">
        <f t="shared" si="1"/>
        <v>7.6559889334814377E-2</v>
      </c>
      <c r="AP24" s="136">
        <f t="shared" si="2"/>
        <v>0.12769634072270195</v>
      </c>
      <c r="AQ24" s="136">
        <f t="shared" si="3"/>
        <v>0.11268602336574389</v>
      </c>
      <c r="AR24" s="136">
        <f t="shared" si="4"/>
        <v>9.4147509729502171E-2</v>
      </c>
      <c r="AS24" s="136">
        <f t="shared" si="5"/>
        <v>0</v>
      </c>
      <c r="AT24" s="136">
        <f t="shared" si="7"/>
        <v>0.28244252918850654</v>
      </c>
      <c r="AU24" s="137">
        <f t="shared" si="6"/>
        <v>0.97960752243704852</v>
      </c>
    </row>
    <row r="25" spans="1:47" s="124" customFormat="1" ht="18.75">
      <c r="A25" s="127">
        <v>20</v>
      </c>
      <c r="B25" s="127" t="s">
        <v>20</v>
      </c>
      <c r="C25" s="204">
        <v>16293</v>
      </c>
      <c r="D25" s="205">
        <v>1.1552238101308254</v>
      </c>
      <c r="E25" s="206">
        <v>18822.061538461538</v>
      </c>
      <c r="F25" s="207">
        <v>2.8879674612504664</v>
      </c>
      <c r="G25" s="210">
        <v>1080</v>
      </c>
      <c r="H25" s="209">
        <v>1.3143443210451367</v>
      </c>
      <c r="I25" s="209">
        <v>1.1307239733545946</v>
      </c>
      <c r="J25" s="209">
        <v>1</v>
      </c>
      <c r="K25" s="206">
        <v>1605.0534836920601</v>
      </c>
      <c r="L25" s="207">
        <v>0.74507294048958828</v>
      </c>
      <c r="M25" s="210">
        <v>1660</v>
      </c>
      <c r="N25" s="205">
        <v>1.3143443210451367</v>
      </c>
      <c r="O25" s="205">
        <v>1.1307239733545946</v>
      </c>
      <c r="P25" s="205">
        <v>1</v>
      </c>
      <c r="Q25" s="211">
        <v>2467.0266508600184</v>
      </c>
      <c r="R25" s="207">
        <v>0.78791424057192327</v>
      </c>
      <c r="S25" s="205">
        <v>1.3143443210451367</v>
      </c>
      <c r="T25" s="205">
        <v>1.1307239733545946</v>
      </c>
      <c r="U25" s="211">
        <v>24214.015194254389</v>
      </c>
      <c r="V25" s="207">
        <v>1.1609766363838689</v>
      </c>
      <c r="W25" s="205">
        <v>1</v>
      </c>
      <c r="X25" s="205"/>
      <c r="Y25" s="211">
        <v>16293</v>
      </c>
      <c r="Z25" s="207">
        <v>0.77625063195700106</v>
      </c>
      <c r="AA25" s="205">
        <v>1</v>
      </c>
      <c r="AB25" s="211">
        <v>16293</v>
      </c>
      <c r="AC25" s="207">
        <v>0.77625063195700106</v>
      </c>
      <c r="AD25" s="205"/>
      <c r="AE25" s="211"/>
      <c r="AF25" s="207"/>
      <c r="AG25" s="135"/>
      <c r="AH25" s="135"/>
      <c r="AI25" s="135"/>
      <c r="AJ25" s="135"/>
      <c r="AK25" s="135"/>
      <c r="AL25" s="135"/>
      <c r="AM25" s="135"/>
      <c r="AN25" s="136">
        <f t="shared" si="0"/>
        <v>0.43319511918756998</v>
      </c>
      <c r="AO25" s="136">
        <f t="shared" si="1"/>
        <v>6.7056564644062941E-2</v>
      </c>
      <c r="AP25" s="136">
        <f t="shared" si="2"/>
        <v>0.10242885127435003</v>
      </c>
      <c r="AQ25" s="136">
        <f t="shared" si="3"/>
        <v>0.1044878972745482</v>
      </c>
      <c r="AR25" s="136">
        <f t="shared" si="4"/>
        <v>9.3150075834840126E-2</v>
      </c>
      <c r="AS25" s="136">
        <f t="shared" si="5"/>
        <v>0</v>
      </c>
      <c r="AT25" s="136">
        <f t="shared" si="7"/>
        <v>0.27945022750452042</v>
      </c>
      <c r="AU25" s="137">
        <f t="shared" si="6"/>
        <v>1.0797687357198917</v>
      </c>
    </row>
    <row r="26" spans="1:47" s="124" customFormat="1" ht="18.75">
      <c r="A26" s="127">
        <v>21</v>
      </c>
      <c r="B26" s="127" t="s">
        <v>21</v>
      </c>
      <c r="C26" s="204">
        <v>14069</v>
      </c>
      <c r="D26" s="205">
        <v>1.3378393303334664</v>
      </c>
      <c r="E26" s="206">
        <v>18822.061538461538</v>
      </c>
      <c r="F26" s="207">
        <v>3.3444917084479244</v>
      </c>
      <c r="G26" s="210">
        <v>1008</v>
      </c>
      <c r="H26" s="209">
        <v>1.1815546118754134</v>
      </c>
      <c r="I26" s="209">
        <v>1.1211102879220896</v>
      </c>
      <c r="J26" s="209">
        <v>1</v>
      </c>
      <c r="K26" s="206">
        <v>1335.25025536424</v>
      </c>
      <c r="L26" s="207">
        <v>0.71781045568249913</v>
      </c>
      <c r="M26" s="210">
        <v>1665</v>
      </c>
      <c r="N26" s="205">
        <v>1.1815546118754134</v>
      </c>
      <c r="O26" s="205">
        <v>1.1211102879220896</v>
      </c>
      <c r="P26" s="205">
        <v>1</v>
      </c>
      <c r="Q26" s="211">
        <v>2205.5472968070035</v>
      </c>
      <c r="R26" s="207">
        <v>0.81575418795994936</v>
      </c>
      <c r="S26" s="205">
        <v>1.1815546118754134</v>
      </c>
      <c r="T26" s="205">
        <v>1.1211102879220896</v>
      </c>
      <c r="U26" s="211">
        <v>18636.543494761405</v>
      </c>
      <c r="V26" s="207">
        <v>1.0348082072969806</v>
      </c>
      <c r="W26" s="205">
        <v>1</v>
      </c>
      <c r="X26" s="205"/>
      <c r="Y26" s="211">
        <v>14069</v>
      </c>
      <c r="Z26" s="207">
        <v>0.77625063195700106</v>
      </c>
      <c r="AA26" s="205">
        <v>1</v>
      </c>
      <c r="AB26" s="211">
        <v>14069</v>
      </c>
      <c r="AC26" s="207">
        <v>0.77625063195700106</v>
      </c>
      <c r="AD26" s="205"/>
      <c r="AE26" s="211"/>
      <c r="AF26" s="207"/>
      <c r="AG26" s="135"/>
      <c r="AH26" s="135"/>
      <c r="AI26" s="135"/>
      <c r="AJ26" s="135"/>
      <c r="AK26" s="135"/>
      <c r="AL26" s="135"/>
      <c r="AM26" s="135"/>
      <c r="AN26" s="136">
        <f t="shared" si="0"/>
        <v>0.50167375626718869</v>
      </c>
      <c r="AO26" s="136">
        <f t="shared" si="1"/>
        <v>6.4602941011424914E-2</v>
      </c>
      <c r="AP26" s="136">
        <f t="shared" si="2"/>
        <v>0.10604804443479342</v>
      </c>
      <c r="AQ26" s="136">
        <f t="shared" si="3"/>
        <v>9.3132738656728248E-2</v>
      </c>
      <c r="AR26" s="136">
        <f t="shared" si="4"/>
        <v>9.3150075834840126E-2</v>
      </c>
      <c r="AS26" s="136">
        <f t="shared" si="5"/>
        <v>0</v>
      </c>
      <c r="AT26" s="136">
        <f t="shared" si="7"/>
        <v>0.27945022750452042</v>
      </c>
      <c r="AU26" s="137">
        <f t="shared" si="6"/>
        <v>1.1380577837094956</v>
      </c>
    </row>
    <row r="27" spans="1:47" s="124" customFormat="1" ht="18.75">
      <c r="A27" s="127">
        <v>22</v>
      </c>
      <c r="B27" s="127" t="s">
        <v>23</v>
      </c>
      <c r="C27" s="204">
        <v>34176</v>
      </c>
      <c r="D27" s="205">
        <v>0.55073916018438485</v>
      </c>
      <c r="E27" s="206">
        <v>18822.061538461538</v>
      </c>
      <c r="F27" s="207">
        <v>1.376804010011524</v>
      </c>
      <c r="G27" s="210">
        <v>2193</v>
      </c>
      <c r="H27" s="209">
        <v>1</v>
      </c>
      <c r="I27" s="209">
        <v>1.2934939197918445</v>
      </c>
      <c r="J27" s="209">
        <v>1.0443468647327199</v>
      </c>
      <c r="K27" s="206">
        <v>2962.4279090701898</v>
      </c>
      <c r="L27" s="207">
        <v>0.65559691230995321</v>
      </c>
      <c r="M27" s="210">
        <v>3466</v>
      </c>
      <c r="N27" s="205">
        <v>1</v>
      </c>
      <c r="O27" s="205">
        <v>1.2934939197918445</v>
      </c>
      <c r="P27" s="205">
        <v>1.0443468647327199</v>
      </c>
      <c r="Q27" s="211">
        <v>4682.0680040297657</v>
      </c>
      <c r="R27" s="207">
        <v>0.71289021304326083</v>
      </c>
      <c r="S27" s="205">
        <v>1</v>
      </c>
      <c r="T27" s="205">
        <v>1.2934939197918445</v>
      </c>
      <c r="U27" s="211">
        <v>44206.448202806074</v>
      </c>
      <c r="V27" s="207">
        <v>1.0104669621767681</v>
      </c>
      <c r="W27" s="205">
        <v>1.0443468647327199</v>
      </c>
      <c r="X27" s="205"/>
      <c r="Y27" s="211">
        <v>35691.598449105433</v>
      </c>
      <c r="Z27" s="207">
        <v>0.81067491373108658</v>
      </c>
      <c r="AA27" s="205">
        <v>1.0443468647327199</v>
      </c>
      <c r="AB27" s="211">
        <v>35691.598449105433</v>
      </c>
      <c r="AC27" s="207">
        <v>0.81067491373108658</v>
      </c>
      <c r="AD27" s="205">
        <v>2.4110158292472943</v>
      </c>
      <c r="AE27" s="211">
        <v>82398.876980355533</v>
      </c>
      <c r="AF27" s="207">
        <v>3.4110158292472943</v>
      </c>
      <c r="AG27" s="135"/>
      <c r="AH27" s="135"/>
      <c r="AI27" s="135"/>
      <c r="AJ27" s="135"/>
      <c r="AK27" s="135"/>
      <c r="AL27" s="135"/>
      <c r="AM27" s="135"/>
      <c r="AN27" s="136">
        <f t="shared" si="0"/>
        <v>0.2065206015017286</v>
      </c>
      <c r="AO27" s="136">
        <f t="shared" si="1"/>
        <v>5.9003722107895784E-2</v>
      </c>
      <c r="AP27" s="136">
        <f t="shared" si="2"/>
        <v>9.2675727695623905E-2</v>
      </c>
      <c r="AQ27" s="136">
        <f t="shared" si="3"/>
        <v>9.0942026595909123E-2</v>
      </c>
      <c r="AR27" s="136">
        <f t="shared" si="4"/>
        <v>9.7280989647730381E-2</v>
      </c>
      <c r="AS27" s="136">
        <f t="shared" si="5"/>
        <v>0.20466094975483765</v>
      </c>
      <c r="AT27" s="136">
        <f t="shared" si="7"/>
        <v>0.29184296894319123</v>
      </c>
      <c r="AU27" s="137">
        <f t="shared" si="6"/>
        <v>1.0429269862469166</v>
      </c>
    </row>
    <row r="28" spans="1:47" s="124" customFormat="1" ht="18.75">
      <c r="A28" s="127">
        <v>23</v>
      </c>
      <c r="B28" s="127" t="s">
        <v>24</v>
      </c>
      <c r="C28" s="204">
        <v>45222</v>
      </c>
      <c r="D28" s="205">
        <v>0.41621470829378482</v>
      </c>
      <c r="E28" s="206">
        <v>18822.061538461538</v>
      </c>
      <c r="F28" s="207">
        <v>1.0405036010382966</v>
      </c>
      <c r="G28" s="210">
        <v>4039</v>
      </c>
      <c r="H28" s="209">
        <v>1</v>
      </c>
      <c r="I28" s="209">
        <v>1.2249680774305691</v>
      </c>
      <c r="J28" s="209">
        <v>1.0586801824948227</v>
      </c>
      <c r="K28" s="206">
        <v>5237.9748387409245</v>
      </c>
      <c r="L28" s="207">
        <v>0.87604009215561107</v>
      </c>
      <c r="M28" s="210">
        <v>6724</v>
      </c>
      <c r="N28" s="205">
        <v>1</v>
      </c>
      <c r="O28" s="205">
        <v>1.2249680774305691</v>
      </c>
      <c r="P28" s="205">
        <v>1.0586801824948227</v>
      </c>
      <c r="Q28" s="211">
        <v>8720.015552288678</v>
      </c>
      <c r="R28" s="207">
        <v>1.0033989913446499</v>
      </c>
      <c r="S28" s="205">
        <v>1</v>
      </c>
      <c r="T28" s="205">
        <v>1.2249680774305691</v>
      </c>
      <c r="U28" s="211">
        <v>55395.506397565194</v>
      </c>
      <c r="V28" s="207">
        <v>0.95693512974840622</v>
      </c>
      <c r="W28" s="205">
        <v>1.0586801824948227</v>
      </c>
      <c r="X28" s="205"/>
      <c r="Y28" s="211">
        <v>47875.635212780871</v>
      </c>
      <c r="Z28" s="207">
        <v>0.82180116070195941</v>
      </c>
      <c r="AA28" s="205">
        <v>1.0586801824948227</v>
      </c>
      <c r="AB28" s="211">
        <v>47875.635212780871</v>
      </c>
      <c r="AC28" s="207">
        <v>0.82180116070195941</v>
      </c>
      <c r="AD28" s="205">
        <v>0.81795382926713833</v>
      </c>
      <c r="AE28" s="211">
        <v>36989.508067118528</v>
      </c>
      <c r="AF28" s="207">
        <v>1.8179538292671382</v>
      </c>
      <c r="AG28" s="135"/>
      <c r="AH28" s="135"/>
      <c r="AI28" s="135"/>
      <c r="AJ28" s="135"/>
      <c r="AK28" s="135"/>
      <c r="AL28" s="135"/>
      <c r="AM28" s="135"/>
      <c r="AN28" s="136">
        <f t="shared" si="0"/>
        <v>0.15607554015574449</v>
      </c>
      <c r="AO28" s="136">
        <f t="shared" si="1"/>
        <v>7.8843608294004996E-2</v>
      </c>
      <c r="AP28" s="136">
        <f t="shared" si="2"/>
        <v>0.1304418688748045</v>
      </c>
      <c r="AQ28" s="136">
        <f t="shared" si="3"/>
        <v>8.612416167735655E-2</v>
      </c>
      <c r="AR28" s="136">
        <f t="shared" si="4"/>
        <v>9.8616139284235127E-2</v>
      </c>
      <c r="AS28" s="136">
        <f t="shared" si="5"/>
        <v>0.10907722975602829</v>
      </c>
      <c r="AT28" s="136">
        <f t="shared" si="7"/>
        <v>0.29584841785270544</v>
      </c>
      <c r="AU28" s="137">
        <f t="shared" si="6"/>
        <v>0.95502696589487934</v>
      </c>
    </row>
    <row r="29" spans="1:47" s="124" customFormat="1" ht="18.75">
      <c r="A29" s="127">
        <v>24</v>
      </c>
      <c r="B29" s="127" t="s">
        <v>25</v>
      </c>
      <c r="C29" s="204">
        <v>127099</v>
      </c>
      <c r="D29" s="205">
        <v>0.14808976890818604</v>
      </c>
      <c r="E29" s="206">
        <v>18822.061538461538</v>
      </c>
      <c r="F29" s="207">
        <v>0.37021262044668996</v>
      </c>
      <c r="G29" s="210">
        <v>8461</v>
      </c>
      <c r="H29" s="209">
        <v>1</v>
      </c>
      <c r="I29" s="209">
        <v>1.1000000000000001</v>
      </c>
      <c r="J29" s="209">
        <v>1.164528217665042</v>
      </c>
      <c r="K29" s="206">
        <v>10838.380574630313</v>
      </c>
      <c r="L29" s="207">
        <v>0.64495973586317468</v>
      </c>
      <c r="M29" s="210">
        <v>16147</v>
      </c>
      <c r="N29" s="205">
        <v>1</v>
      </c>
      <c r="O29" s="205">
        <v>1.1000000000000001</v>
      </c>
      <c r="P29" s="205">
        <v>1.164528217665042</v>
      </c>
      <c r="Q29" s="211">
        <v>20684.000843701178</v>
      </c>
      <c r="R29" s="207">
        <v>0.84683457147007002</v>
      </c>
      <c r="S29" s="205">
        <v>1</v>
      </c>
      <c r="T29" s="205">
        <v>1.1000000000000001</v>
      </c>
      <c r="U29" s="211">
        <v>139808.90000000002</v>
      </c>
      <c r="V29" s="207">
        <v>0.85931108093133957</v>
      </c>
      <c r="W29" s="205">
        <v>1.164528217665042</v>
      </c>
      <c r="X29" s="205"/>
      <c r="Y29" s="211">
        <v>148010.37193700919</v>
      </c>
      <c r="Z29" s="207">
        <v>0.90396576489424907</v>
      </c>
      <c r="AA29" s="205">
        <v>1.164528217665042</v>
      </c>
      <c r="AB29" s="211">
        <v>148010.37193700919</v>
      </c>
      <c r="AC29" s="207">
        <v>0.90396576489424907</v>
      </c>
      <c r="AD29" s="205">
        <v>0.79546476583722137</v>
      </c>
      <c r="AE29" s="211">
        <v>101102.77627314499</v>
      </c>
      <c r="AF29" s="207">
        <v>1.7954647658372214</v>
      </c>
      <c r="AG29" s="135"/>
      <c r="AH29" s="135"/>
      <c r="AI29" s="135"/>
      <c r="AJ29" s="135"/>
      <c r="AK29" s="135"/>
      <c r="AL29" s="135"/>
      <c r="AM29" s="135"/>
      <c r="AN29" s="136">
        <f t="shared" si="0"/>
        <v>5.5531893067003492E-2</v>
      </c>
      <c r="AO29" s="136">
        <f t="shared" si="1"/>
        <v>5.8046376227685721E-2</v>
      </c>
      <c r="AP29" s="136">
        <f t="shared" si="2"/>
        <v>0.1100884942911091</v>
      </c>
      <c r="AQ29" s="136">
        <f t="shared" si="3"/>
        <v>7.7337997283820556E-2</v>
      </c>
      <c r="AR29" s="136">
        <f t="shared" si="4"/>
        <v>0.10847589178730989</v>
      </c>
      <c r="AS29" s="136">
        <f t="shared" si="5"/>
        <v>0.10772788595023328</v>
      </c>
      <c r="AT29" s="136">
        <f t="shared" si="7"/>
        <v>0.32542767536192968</v>
      </c>
      <c r="AU29" s="137">
        <f t="shared" si="6"/>
        <v>0.84263621396909172</v>
      </c>
    </row>
    <row r="30" spans="1:47" s="124" customFormat="1" ht="18.75">
      <c r="A30" s="127">
        <v>25</v>
      </c>
      <c r="B30" s="127" t="s">
        <v>26</v>
      </c>
      <c r="C30" s="204">
        <v>28647</v>
      </c>
      <c r="D30" s="205">
        <v>0.65703429812760628</v>
      </c>
      <c r="E30" s="206">
        <v>18822.061538461538</v>
      </c>
      <c r="F30" s="207">
        <v>1.6425333838151934</v>
      </c>
      <c r="G30" s="210">
        <v>2030</v>
      </c>
      <c r="H30" s="209">
        <v>1</v>
      </c>
      <c r="I30" s="209">
        <v>1.19</v>
      </c>
      <c r="J30" s="209">
        <v>1.0371724202363712</v>
      </c>
      <c r="K30" s="206">
        <v>2505.497415565002</v>
      </c>
      <c r="L30" s="207">
        <v>0.6614928449418741</v>
      </c>
      <c r="M30" s="210">
        <v>3532</v>
      </c>
      <c r="N30" s="205">
        <v>1</v>
      </c>
      <c r="O30" s="205">
        <v>1.19</v>
      </c>
      <c r="P30" s="205">
        <v>1.0371724202363712</v>
      </c>
      <c r="Q30" s="211">
        <v>4359.3186560470867</v>
      </c>
      <c r="R30" s="207">
        <v>0.79185494708991899</v>
      </c>
      <c r="S30" s="205">
        <v>1</v>
      </c>
      <c r="T30" s="205">
        <v>1.19</v>
      </c>
      <c r="U30" s="211">
        <v>34089.93</v>
      </c>
      <c r="V30" s="207">
        <v>0.92961835118935809</v>
      </c>
      <c r="W30" s="205">
        <v>1.0371724202363712</v>
      </c>
      <c r="X30" s="205"/>
      <c r="Y30" s="211">
        <v>29711.878322511326</v>
      </c>
      <c r="Z30" s="207">
        <v>0.80510574665685541</v>
      </c>
      <c r="AA30" s="205">
        <v>1.0371724202363712</v>
      </c>
      <c r="AB30" s="211">
        <v>29711.878322511326</v>
      </c>
      <c r="AC30" s="207">
        <v>0.80510574665685541</v>
      </c>
      <c r="AD30" s="205">
        <v>0.91646876680317013</v>
      </c>
      <c r="AE30" s="211">
        <v>26254.080762610414</v>
      </c>
      <c r="AF30" s="207">
        <v>1.9164687668031699</v>
      </c>
      <c r="AG30" s="135"/>
      <c r="AH30" s="135"/>
      <c r="AI30" s="135"/>
      <c r="AJ30" s="135"/>
      <c r="AK30" s="135"/>
      <c r="AL30" s="135"/>
      <c r="AM30" s="135"/>
      <c r="AN30" s="136">
        <f t="shared" si="0"/>
        <v>0.24638000757227901</v>
      </c>
      <c r="AO30" s="136">
        <f t="shared" si="1"/>
        <v>5.9534356044768665E-2</v>
      </c>
      <c r="AP30" s="136">
        <f t="shared" si="2"/>
        <v>0.10294114312168948</v>
      </c>
      <c r="AQ30" s="136">
        <f t="shared" si="3"/>
        <v>8.366565160704223E-2</v>
      </c>
      <c r="AR30" s="136">
        <f t="shared" si="4"/>
        <v>9.6612689598822646E-2</v>
      </c>
      <c r="AS30" s="136">
        <f t="shared" si="5"/>
        <v>0.11498812600819019</v>
      </c>
      <c r="AT30" s="136">
        <f t="shared" si="7"/>
        <v>0.28983806879646801</v>
      </c>
      <c r="AU30" s="137">
        <f t="shared" si="6"/>
        <v>0.9939600427492602</v>
      </c>
    </row>
    <row r="31" spans="1:47" s="124" customFormat="1" ht="18.75">
      <c r="A31" s="127">
        <v>26</v>
      </c>
      <c r="B31" s="127" t="s">
        <v>27</v>
      </c>
      <c r="C31" s="204">
        <v>505800</v>
      </c>
      <c r="D31" s="205">
        <v>3.7212458557654288E-2</v>
      </c>
      <c r="E31" s="206">
        <v>18822.061538461538</v>
      </c>
      <c r="F31" s="207">
        <v>9.3028180795084708E-2</v>
      </c>
      <c r="G31" s="210">
        <v>45161</v>
      </c>
      <c r="H31" s="209">
        <v>1</v>
      </c>
      <c r="I31" s="209">
        <v>1.1930015197610828</v>
      </c>
      <c r="J31" s="209">
        <v>1.6427246020252979</v>
      </c>
      <c r="K31" s="206">
        <v>88505.306048858693</v>
      </c>
      <c r="L31" s="207">
        <v>1.3234295367158959</v>
      </c>
      <c r="M31" s="210">
        <v>59322</v>
      </c>
      <c r="N31" s="205">
        <v>1</v>
      </c>
      <c r="O31" s="205">
        <v>1.1930015197610828</v>
      </c>
      <c r="P31" s="205">
        <v>1.6427246020252979</v>
      </c>
      <c r="Q31" s="211">
        <v>116257.65074799929</v>
      </c>
      <c r="R31" s="207">
        <v>1.1960487570153688</v>
      </c>
      <c r="S31" s="205">
        <v>1</v>
      </c>
      <c r="T31" s="205">
        <v>1.1930015197610828</v>
      </c>
      <c r="U31" s="211">
        <v>603420.16869515565</v>
      </c>
      <c r="V31" s="207">
        <v>0.93196311408966048</v>
      </c>
      <c r="W31" s="205">
        <v>1.6427246020252979</v>
      </c>
      <c r="X31" s="205"/>
      <c r="Y31" s="211">
        <v>830890.1037043957</v>
      </c>
      <c r="Z31" s="207">
        <v>1.2751660104534506</v>
      </c>
      <c r="AA31" s="205">
        <v>1.6427246020252979</v>
      </c>
      <c r="AB31" s="211">
        <v>830890.1037043957</v>
      </c>
      <c r="AC31" s="207">
        <v>1.2751660104534506</v>
      </c>
      <c r="AD31" s="205">
        <v>0.97706357832497148</v>
      </c>
      <c r="AE31" s="211">
        <v>494198.75791677058</v>
      </c>
      <c r="AF31" s="207">
        <v>1.9770635783249713</v>
      </c>
      <c r="AG31" s="135"/>
      <c r="AH31" s="135"/>
      <c r="AI31" s="135"/>
      <c r="AJ31" s="135"/>
      <c r="AK31" s="135"/>
      <c r="AL31" s="135"/>
      <c r="AM31" s="135"/>
      <c r="AN31" s="136">
        <f t="shared" si="0"/>
        <v>1.3954227119262705E-2</v>
      </c>
      <c r="AO31" s="136">
        <f t="shared" si="1"/>
        <v>0.11910865830443063</v>
      </c>
      <c r="AP31" s="136">
        <f t="shared" si="2"/>
        <v>0.15548633841199797</v>
      </c>
      <c r="AQ31" s="136">
        <f t="shared" si="3"/>
        <v>8.3876680268069437E-2</v>
      </c>
      <c r="AR31" s="136">
        <f t="shared" si="4"/>
        <v>0.15301992125441408</v>
      </c>
      <c r="AS31" s="136">
        <f t="shared" si="5"/>
        <v>0.11862381469949827</v>
      </c>
      <c r="AT31" s="136">
        <f t="shared" si="7"/>
        <v>0.45905976376324226</v>
      </c>
      <c r="AU31" s="137">
        <f t="shared" si="6"/>
        <v>1.1031294038209154</v>
      </c>
    </row>
    <row r="32" spans="1:47" s="124" customFormat="1" ht="18.75">
      <c r="A32" s="139"/>
      <c r="B32" s="139" t="s">
        <v>28</v>
      </c>
      <c r="C32" s="212">
        <v>1223395</v>
      </c>
      <c r="D32" s="205">
        <v>1.5385105823108267E-2</v>
      </c>
      <c r="E32" s="213">
        <v>489373.6</v>
      </c>
      <c r="F32" s="207">
        <v>1</v>
      </c>
      <c r="G32" s="215">
        <v>98011</v>
      </c>
      <c r="H32" s="209">
        <v>1</v>
      </c>
      <c r="I32" s="209">
        <v>1</v>
      </c>
      <c r="J32" s="209">
        <v>2</v>
      </c>
      <c r="K32" s="213">
        <v>161754.49616652384</v>
      </c>
      <c r="L32" s="207">
        <v>1</v>
      </c>
      <c r="M32" s="215">
        <v>145382</v>
      </c>
      <c r="N32" s="205">
        <v>1</v>
      </c>
      <c r="O32" s="205">
        <v>1</v>
      </c>
      <c r="P32" s="205">
        <v>2</v>
      </c>
      <c r="Q32" s="216">
        <v>235104.27975295385</v>
      </c>
      <c r="R32" s="207">
        <v>1</v>
      </c>
      <c r="S32" s="205">
        <v>1</v>
      </c>
      <c r="T32" s="205">
        <v>1</v>
      </c>
      <c r="U32" s="211">
        <v>1566062.0814309351</v>
      </c>
      <c r="V32" s="207">
        <v>1</v>
      </c>
      <c r="W32" s="205">
        <v>2</v>
      </c>
      <c r="X32" s="205"/>
      <c r="Y32" s="211">
        <v>1576030.923048276</v>
      </c>
      <c r="Z32" s="207">
        <v>1</v>
      </c>
      <c r="AA32" s="205">
        <v>2</v>
      </c>
      <c r="AB32" s="211">
        <v>1576030.923048276</v>
      </c>
      <c r="AC32" s="207">
        <v>1</v>
      </c>
      <c r="AD32" s="205">
        <v>2</v>
      </c>
      <c r="AE32" s="211">
        <v>740944</v>
      </c>
      <c r="AF32" s="207">
        <v>1</v>
      </c>
      <c r="AG32" s="144">
        <v>0.15</v>
      </c>
      <c r="AH32" s="144">
        <v>0.09</v>
      </c>
      <c r="AI32" s="144">
        <v>0.13</v>
      </c>
      <c r="AJ32" s="144">
        <v>0.09</v>
      </c>
      <c r="AK32" s="144">
        <v>0.12</v>
      </c>
      <c r="AL32" s="144">
        <v>0.06</v>
      </c>
      <c r="AM32" s="144">
        <f>1-AG32-AH32-AI32-AJ32-AK32-AL32</f>
        <v>0.36000000000000004</v>
      </c>
      <c r="AN32" s="136">
        <f t="shared" si="0"/>
        <v>0.15</v>
      </c>
      <c r="AO32" s="136">
        <f t="shared" si="1"/>
        <v>0.09</v>
      </c>
      <c r="AP32" s="136">
        <f t="shared" si="2"/>
        <v>0.13</v>
      </c>
      <c r="AQ32" s="136">
        <f t="shared" si="3"/>
        <v>0.09</v>
      </c>
      <c r="AR32" s="136">
        <f t="shared" si="4"/>
        <v>0.12</v>
      </c>
      <c r="AS32" s="136">
        <f t="shared" si="5"/>
        <v>0.06</v>
      </c>
      <c r="AT32" s="136">
        <f t="shared" si="7"/>
        <v>0.36000000000000004</v>
      </c>
      <c r="AU32" s="137">
        <f t="shared" si="6"/>
        <v>1</v>
      </c>
    </row>
    <row r="33" spans="1:47" s="145" customFormat="1">
      <c r="A33" s="139"/>
      <c r="B33" s="139" t="s">
        <v>173</v>
      </c>
      <c r="C33" s="212">
        <v>740944</v>
      </c>
      <c r="D33" s="217"/>
      <c r="E33" s="218"/>
      <c r="F33" s="219"/>
      <c r="G33" s="220"/>
      <c r="H33" s="217"/>
      <c r="I33" s="217"/>
      <c r="J33" s="217"/>
      <c r="K33" s="217"/>
      <c r="L33" s="219"/>
      <c r="M33" s="220"/>
      <c r="N33" s="217"/>
      <c r="O33" s="217"/>
      <c r="P33" s="217"/>
      <c r="Q33" s="217"/>
      <c r="R33" s="219"/>
      <c r="S33" s="217"/>
      <c r="T33" s="217"/>
      <c r="U33" s="217"/>
      <c r="V33" s="219"/>
      <c r="W33" s="217"/>
      <c r="X33" s="217"/>
      <c r="Y33" s="217"/>
      <c r="Z33" s="219"/>
      <c r="AA33" s="217"/>
      <c r="AB33" s="217"/>
      <c r="AC33" s="219"/>
      <c r="AD33" s="219"/>
      <c r="AE33" s="219"/>
      <c r="AF33" s="219"/>
      <c r="AG33" s="147"/>
      <c r="AH33" s="147"/>
      <c r="AI33" s="147"/>
      <c r="AJ33" s="147"/>
      <c r="AK33" s="147"/>
      <c r="AL33" s="147"/>
      <c r="AM33" s="147"/>
      <c r="AU33" s="146"/>
    </row>
    <row r="34" spans="1:47">
      <c r="C34" s="221"/>
      <c r="D34" s="221"/>
      <c r="E34" s="222"/>
      <c r="F34" s="223"/>
      <c r="G34" s="224"/>
      <c r="H34" s="221"/>
      <c r="I34" s="221"/>
      <c r="J34" s="221"/>
      <c r="K34" s="225"/>
      <c r="L34" s="223"/>
      <c r="M34" s="226"/>
      <c r="N34" s="221"/>
      <c r="O34" s="221"/>
      <c r="P34" s="221"/>
      <c r="Q34" s="225"/>
      <c r="R34" s="223"/>
      <c r="S34" s="221"/>
      <c r="T34" s="221"/>
      <c r="U34" s="225"/>
      <c r="V34" s="223"/>
      <c r="W34" s="221"/>
      <c r="X34" s="221"/>
      <c r="Y34" s="225"/>
      <c r="Z34" s="223"/>
      <c r="AA34" s="221"/>
      <c r="AB34" s="225"/>
      <c r="AC34" s="223"/>
      <c r="AD34" s="223"/>
      <c r="AE34" s="223"/>
      <c r="AF34" s="223"/>
      <c r="AG34" s="149"/>
      <c r="AH34" s="150"/>
      <c r="AI34" s="149"/>
      <c r="AJ34" s="149"/>
      <c r="AK34" s="149"/>
      <c r="AL34" s="149"/>
      <c r="AM34" s="149"/>
    </row>
  </sheetData>
  <mergeCells count="35">
    <mergeCell ref="AA3:AA4"/>
    <mergeCell ref="AB3:AB4"/>
    <mergeCell ref="AC3:AC4"/>
    <mergeCell ref="AN3:AT3"/>
    <mergeCell ref="G3:G4"/>
    <mergeCell ref="W3:W4"/>
    <mergeCell ref="Z3:Z4"/>
    <mergeCell ref="T3:T4"/>
    <mergeCell ref="X3:X4"/>
    <mergeCell ref="Y3:Y4"/>
    <mergeCell ref="AD3:AD4"/>
    <mergeCell ref="AE3:AE4"/>
    <mergeCell ref="AF3:AF4"/>
    <mergeCell ref="A3:A4"/>
    <mergeCell ref="B3:B4"/>
    <mergeCell ref="E3:E4"/>
    <mergeCell ref="F3:F4"/>
    <mergeCell ref="C3:C4"/>
    <mergeCell ref="D3:D4"/>
    <mergeCell ref="AU3:AU4"/>
    <mergeCell ref="AG3:AM3"/>
    <mergeCell ref="H3:H4"/>
    <mergeCell ref="I3:I4"/>
    <mergeCell ref="K3:K4"/>
    <mergeCell ref="L3:L4"/>
    <mergeCell ref="M3:M4"/>
    <mergeCell ref="J3:J4"/>
    <mergeCell ref="P3:P4"/>
    <mergeCell ref="V3:V4"/>
    <mergeCell ref="N3:N4"/>
    <mergeCell ref="O3:O4"/>
    <mergeCell ref="Q3:Q4"/>
    <mergeCell ref="R3:R4"/>
    <mergeCell ref="S3:S4"/>
    <mergeCell ref="U3:U4"/>
  </mergeCells>
  <pageMargins left="0.70866141732283472" right="0.51181102362204722" top="0.74803149606299213" bottom="0.74803149606299213" header="0.31496062992125984" footer="0.31496062992125984"/>
  <pageSetup paperSize="9" scale="50" fitToWidth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U34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37" sqref="E37"/>
    </sheetView>
  </sheetViews>
  <sheetFormatPr defaultRowHeight="20.25"/>
  <cols>
    <col min="1" max="1" width="4.1640625" style="76" customWidth="1"/>
    <col min="2" max="2" width="18.25" style="76" customWidth="1"/>
    <col min="3" max="3" width="12.08203125" style="76" customWidth="1"/>
    <col min="4" max="4" width="12.25" style="76" customWidth="1"/>
    <col min="5" max="5" width="13.4140625" style="85" customWidth="1"/>
    <col min="6" max="6" width="13.08203125" style="79" customWidth="1"/>
    <col min="7" max="7" width="10.83203125" style="86" customWidth="1"/>
    <col min="8" max="10" width="12.75" style="76" customWidth="1"/>
    <col min="11" max="11" width="13.6640625" style="85" customWidth="1"/>
    <col min="12" max="12" width="13.1640625" style="79" customWidth="1"/>
    <col min="13" max="13" width="13.08203125" style="78" customWidth="1"/>
    <col min="14" max="14" width="13.08203125" style="76" customWidth="1"/>
    <col min="15" max="16" width="14.08203125" style="76" customWidth="1"/>
    <col min="17" max="17" width="14.75" style="85" customWidth="1"/>
    <col min="18" max="18" width="13.4140625" style="79" customWidth="1"/>
    <col min="19" max="20" width="12.9140625" style="76" customWidth="1"/>
    <col min="21" max="21" width="14.08203125" style="85" customWidth="1"/>
    <col min="22" max="22" width="10.58203125" style="79" customWidth="1"/>
    <col min="23" max="23" width="12.08203125" style="76" customWidth="1"/>
    <col min="24" max="24" width="12.08203125" style="76" hidden="1" customWidth="1"/>
    <col min="25" max="25" width="13.83203125" style="85" customWidth="1"/>
    <col min="26" max="26" width="11.4140625" style="79" customWidth="1"/>
    <col min="27" max="27" width="12.25" style="76" customWidth="1"/>
    <col min="28" max="28" width="13" style="85" customWidth="1"/>
    <col min="29" max="29" width="11" style="79" customWidth="1"/>
    <col min="30" max="30" width="15.5" style="79" customWidth="1"/>
    <col min="31" max="31" width="14.1640625" style="79" customWidth="1"/>
    <col min="32" max="32" width="16.83203125" style="79" customWidth="1"/>
    <col min="33" max="39" width="11.1640625" style="78" customWidth="1"/>
    <col min="40" max="40" width="9.58203125" style="76" bestFit="1" customWidth="1"/>
    <col min="41" max="41" width="8.6640625" style="76"/>
    <col min="42" max="42" width="10.1640625" style="76" customWidth="1"/>
    <col min="43" max="45" width="8.6640625" style="76"/>
    <col min="46" max="46" width="10.08203125" style="76" customWidth="1"/>
    <col min="47" max="47" width="21.75" style="79" customWidth="1"/>
    <col min="48" max="16384" width="8.6640625" style="76"/>
  </cols>
  <sheetData>
    <row r="1" spans="1:47">
      <c r="C1" s="77" t="s">
        <v>174</v>
      </c>
      <c r="Q1" s="87"/>
      <c r="R1" s="88"/>
    </row>
    <row r="2" spans="1:47">
      <c r="Q2" s="87"/>
      <c r="R2" s="88"/>
    </row>
    <row r="3" spans="1:47" s="124" customFormat="1" ht="36.75" customHeight="1">
      <c r="A3" s="276" t="s">
        <v>29</v>
      </c>
      <c r="B3" s="278" t="s">
        <v>0</v>
      </c>
      <c r="C3" s="280" t="s">
        <v>195</v>
      </c>
      <c r="D3" s="281" t="s">
        <v>95</v>
      </c>
      <c r="E3" s="266" t="s">
        <v>63</v>
      </c>
      <c r="F3" s="262" t="s">
        <v>65</v>
      </c>
      <c r="G3" s="274" t="s">
        <v>66</v>
      </c>
      <c r="H3" s="264" t="s">
        <v>67</v>
      </c>
      <c r="I3" s="264" t="s">
        <v>40</v>
      </c>
      <c r="J3" s="264" t="s">
        <v>62</v>
      </c>
      <c r="K3" s="266" t="s">
        <v>63</v>
      </c>
      <c r="L3" s="262" t="s">
        <v>42</v>
      </c>
      <c r="M3" s="274" t="s">
        <v>59</v>
      </c>
      <c r="N3" s="264" t="s">
        <v>41</v>
      </c>
      <c r="O3" s="264" t="s">
        <v>40</v>
      </c>
      <c r="P3" s="264" t="s">
        <v>62</v>
      </c>
      <c r="Q3" s="266" t="s">
        <v>63</v>
      </c>
      <c r="R3" s="262" t="s">
        <v>43</v>
      </c>
      <c r="S3" s="264" t="s">
        <v>41</v>
      </c>
      <c r="T3" s="264" t="s">
        <v>40</v>
      </c>
      <c r="U3" s="266" t="s">
        <v>63</v>
      </c>
      <c r="V3" s="262" t="s">
        <v>44</v>
      </c>
      <c r="W3" s="264" t="s">
        <v>62</v>
      </c>
      <c r="X3" s="264" t="s">
        <v>94</v>
      </c>
      <c r="Y3" s="266" t="s">
        <v>63</v>
      </c>
      <c r="Z3" s="262" t="s">
        <v>60</v>
      </c>
      <c r="AA3" s="264" t="s">
        <v>62</v>
      </c>
      <c r="AB3" s="266" t="s">
        <v>63</v>
      </c>
      <c r="AC3" s="262" t="s">
        <v>46</v>
      </c>
      <c r="AD3" s="264" t="s">
        <v>122</v>
      </c>
      <c r="AE3" s="266" t="s">
        <v>63</v>
      </c>
      <c r="AF3" s="262" t="s">
        <v>121</v>
      </c>
      <c r="AG3" s="268" t="s">
        <v>72</v>
      </c>
      <c r="AH3" s="269"/>
      <c r="AI3" s="269"/>
      <c r="AJ3" s="269"/>
      <c r="AK3" s="269"/>
      <c r="AL3" s="269"/>
      <c r="AM3" s="270"/>
      <c r="AN3" s="271" t="s">
        <v>47</v>
      </c>
      <c r="AO3" s="272"/>
      <c r="AP3" s="272"/>
      <c r="AQ3" s="272"/>
      <c r="AR3" s="272"/>
      <c r="AS3" s="272"/>
      <c r="AT3" s="273"/>
      <c r="AU3" s="283" t="s">
        <v>167</v>
      </c>
    </row>
    <row r="4" spans="1:47" s="124" customFormat="1" ht="83.25" customHeight="1">
      <c r="A4" s="277"/>
      <c r="B4" s="279"/>
      <c r="C4" s="280"/>
      <c r="D4" s="282"/>
      <c r="E4" s="267"/>
      <c r="F4" s="263"/>
      <c r="G4" s="275"/>
      <c r="H4" s="265"/>
      <c r="I4" s="265"/>
      <c r="J4" s="265"/>
      <c r="K4" s="267"/>
      <c r="L4" s="263"/>
      <c r="M4" s="275"/>
      <c r="N4" s="265"/>
      <c r="O4" s="265"/>
      <c r="P4" s="265"/>
      <c r="Q4" s="267"/>
      <c r="R4" s="263"/>
      <c r="S4" s="265"/>
      <c r="T4" s="265"/>
      <c r="U4" s="267"/>
      <c r="V4" s="263"/>
      <c r="W4" s="265"/>
      <c r="X4" s="265"/>
      <c r="Y4" s="267"/>
      <c r="Z4" s="263"/>
      <c r="AA4" s="265"/>
      <c r="AB4" s="267"/>
      <c r="AC4" s="263"/>
      <c r="AD4" s="265"/>
      <c r="AE4" s="267"/>
      <c r="AF4" s="263"/>
      <c r="AG4" s="125" t="s">
        <v>153</v>
      </c>
      <c r="AH4" s="125" t="s">
        <v>154</v>
      </c>
      <c r="AI4" s="125" t="s">
        <v>155</v>
      </c>
      <c r="AJ4" s="125" t="s">
        <v>156</v>
      </c>
      <c r="AK4" s="125" t="s">
        <v>157</v>
      </c>
      <c r="AL4" s="125" t="s">
        <v>158</v>
      </c>
      <c r="AM4" s="125" t="s">
        <v>159</v>
      </c>
      <c r="AN4" s="126" t="s">
        <v>166</v>
      </c>
      <c r="AO4" s="126" t="s">
        <v>160</v>
      </c>
      <c r="AP4" s="126" t="s">
        <v>161</v>
      </c>
      <c r="AQ4" s="126" t="s">
        <v>162</v>
      </c>
      <c r="AR4" s="126" t="s">
        <v>163</v>
      </c>
      <c r="AS4" s="126" t="s">
        <v>164</v>
      </c>
      <c r="AT4" s="126" t="s">
        <v>165</v>
      </c>
      <c r="AU4" s="284"/>
    </row>
    <row r="5" spans="1:47" s="161" customFormat="1" ht="39" customHeight="1">
      <c r="A5" s="151">
        <v>1</v>
      </c>
      <c r="B5" s="152">
        <v>2</v>
      </c>
      <c r="C5" s="153">
        <v>3</v>
      </c>
      <c r="D5" s="154">
        <v>4</v>
      </c>
      <c r="E5" s="155" t="s">
        <v>64</v>
      </c>
      <c r="F5" s="156" t="s">
        <v>120</v>
      </c>
      <c r="G5" s="157" t="s">
        <v>68</v>
      </c>
      <c r="H5" s="158" t="s">
        <v>69</v>
      </c>
      <c r="I5" s="158" t="s">
        <v>70</v>
      </c>
      <c r="J5" s="158" t="s">
        <v>71</v>
      </c>
      <c r="K5" s="158" t="s">
        <v>111</v>
      </c>
      <c r="L5" s="156" t="s">
        <v>112</v>
      </c>
      <c r="M5" s="157" t="s">
        <v>73</v>
      </c>
      <c r="N5" s="158" t="s">
        <v>74</v>
      </c>
      <c r="O5" s="158" t="s">
        <v>75</v>
      </c>
      <c r="P5" s="158" t="s">
        <v>76</v>
      </c>
      <c r="Q5" s="158" t="s">
        <v>113</v>
      </c>
      <c r="R5" s="156" t="s">
        <v>114</v>
      </c>
      <c r="S5" s="158" t="s">
        <v>77</v>
      </c>
      <c r="T5" s="158" t="s">
        <v>78</v>
      </c>
      <c r="U5" s="158" t="s">
        <v>115</v>
      </c>
      <c r="V5" s="156" t="s">
        <v>116</v>
      </c>
      <c r="W5" s="158" t="s">
        <v>79</v>
      </c>
      <c r="X5" s="158" t="s">
        <v>80</v>
      </c>
      <c r="Y5" s="158" t="s">
        <v>123</v>
      </c>
      <c r="Z5" s="156" t="s">
        <v>117</v>
      </c>
      <c r="AA5" s="158" t="s">
        <v>81</v>
      </c>
      <c r="AB5" s="158" t="s">
        <v>118</v>
      </c>
      <c r="AC5" s="156" t="s">
        <v>119</v>
      </c>
      <c r="AD5" s="158" t="s">
        <v>82</v>
      </c>
      <c r="AE5" s="158" t="s">
        <v>83</v>
      </c>
      <c r="AF5" s="156" t="s">
        <v>124</v>
      </c>
      <c r="AG5" s="159" t="s">
        <v>82</v>
      </c>
      <c r="AH5" s="159" t="s">
        <v>83</v>
      </c>
      <c r="AI5" s="159" t="s">
        <v>84</v>
      </c>
      <c r="AJ5" s="159" t="s">
        <v>85</v>
      </c>
      <c r="AK5" s="159" t="s">
        <v>86</v>
      </c>
      <c r="AL5" s="159" t="s">
        <v>87</v>
      </c>
      <c r="AM5" s="159" t="s">
        <v>88</v>
      </c>
      <c r="AN5" s="160" t="s">
        <v>89</v>
      </c>
      <c r="AO5" s="160" t="s">
        <v>90</v>
      </c>
      <c r="AP5" s="160" t="s">
        <v>91</v>
      </c>
      <c r="AQ5" s="160" t="s">
        <v>92</v>
      </c>
      <c r="AR5" s="160" t="s">
        <v>93</v>
      </c>
      <c r="AS5" s="160" t="s">
        <v>146</v>
      </c>
      <c r="AT5" s="160" t="s">
        <v>147</v>
      </c>
      <c r="AU5" s="247" t="s">
        <v>148</v>
      </c>
    </row>
    <row r="6" spans="1:47">
      <c r="A6" s="80">
        <v>1</v>
      </c>
      <c r="B6" s="80" t="s">
        <v>1</v>
      </c>
      <c r="C6" s="128">
        <v>14216</v>
      </c>
      <c r="D6" s="129">
        <v>1.3240054543093371</v>
      </c>
      <c r="E6" s="130">
        <v>18822.061538461538</v>
      </c>
      <c r="F6" s="131">
        <v>3.3099081208605692</v>
      </c>
      <c r="G6" s="132">
        <v>1015</v>
      </c>
      <c r="H6" s="133">
        <v>1.0191799466791882</v>
      </c>
      <c r="I6" s="133">
        <v>1.1513900962989578</v>
      </c>
      <c r="J6" s="133">
        <v>1</v>
      </c>
      <c r="K6" s="130">
        <v>1191.0758024072111</v>
      </c>
      <c r="L6" s="131">
        <v>0.63368339473623292</v>
      </c>
      <c r="M6" s="132">
        <v>1432</v>
      </c>
      <c r="N6" s="129">
        <v>1.0191799466791882</v>
      </c>
      <c r="O6" s="129">
        <v>1.1513900962989578</v>
      </c>
      <c r="P6" s="129">
        <v>1</v>
      </c>
      <c r="Q6" s="134">
        <v>1680.4143340365774</v>
      </c>
      <c r="R6" s="131">
        <v>0.61509915288888128</v>
      </c>
      <c r="S6" s="129">
        <v>1.0191799466791882</v>
      </c>
      <c r="T6" s="129">
        <v>1.1513900962989578</v>
      </c>
      <c r="U6" s="134">
        <v>16682.102075882671</v>
      </c>
      <c r="V6" s="131">
        <v>0.91670813724827849</v>
      </c>
      <c r="W6" s="129">
        <v>1</v>
      </c>
      <c r="X6" s="129"/>
      <c r="Y6" s="134">
        <v>14216</v>
      </c>
      <c r="Z6" s="131">
        <v>0.77625063195700117</v>
      </c>
      <c r="AA6" s="129">
        <v>1</v>
      </c>
      <c r="AB6" s="134">
        <v>14216</v>
      </c>
      <c r="AC6" s="131">
        <v>0.77625063195700117</v>
      </c>
      <c r="AD6" s="129"/>
      <c r="AE6" s="134"/>
      <c r="AF6" s="131"/>
      <c r="AG6" s="89"/>
      <c r="AH6" s="89"/>
      <c r="AI6" s="89"/>
      <c r="AJ6" s="89"/>
      <c r="AK6" s="89"/>
      <c r="AL6" s="89"/>
      <c r="AM6" s="89"/>
      <c r="AN6" s="81">
        <f t="shared" ref="AN6:AN32" si="0">$AG$32*F6</f>
        <v>0.49648621812908533</v>
      </c>
      <c r="AO6" s="81">
        <f t="shared" ref="AO6:AO32" si="1">$AH$32*L6</f>
        <v>5.7031505526260962E-2</v>
      </c>
      <c r="AP6" s="81">
        <f t="shared" ref="AP6:AP32" si="2">$AI$32*R6</f>
        <v>7.9962889875554569E-2</v>
      </c>
      <c r="AQ6" s="81">
        <f t="shared" ref="AQ6:AQ32" si="3">$AJ$32*V6</f>
        <v>8.2503732352345066E-2</v>
      </c>
      <c r="AR6" s="81">
        <f>$AK$32*Z6</f>
        <v>9.315007583484014E-2</v>
      </c>
      <c r="AS6" s="81">
        <f>$AL$32*AF6</f>
        <v>0</v>
      </c>
      <c r="AT6" s="81">
        <f>$AM$32*AC6</f>
        <v>0.27945022750452048</v>
      </c>
      <c r="AU6" s="90">
        <f>AN6+AO6+AP6+AQ6+AT6+AR6+AS6</f>
        <v>1.0885846492226068</v>
      </c>
    </row>
    <row r="7" spans="1:47">
      <c r="A7" s="80">
        <v>2</v>
      </c>
      <c r="B7" s="80" t="s">
        <v>2</v>
      </c>
      <c r="C7" s="128">
        <v>15173</v>
      </c>
      <c r="D7" s="129">
        <v>1.2404970367403636</v>
      </c>
      <c r="E7" s="130">
        <v>18822.061538461538</v>
      </c>
      <c r="F7" s="131">
        <v>3.1011437320341297</v>
      </c>
      <c r="G7" s="132">
        <v>1265</v>
      </c>
      <c r="H7" s="133">
        <v>1.5482137720256093</v>
      </c>
      <c r="I7" s="133">
        <v>1.1176507131069242</v>
      </c>
      <c r="J7" s="133">
        <v>1</v>
      </c>
      <c r="K7" s="130">
        <v>2188.9082163281746</v>
      </c>
      <c r="L7" s="131">
        <v>1.091104717670242</v>
      </c>
      <c r="M7" s="132">
        <v>1803</v>
      </c>
      <c r="N7" s="129">
        <v>1.5482137720256093</v>
      </c>
      <c r="O7" s="129">
        <v>1.1176507131069242</v>
      </c>
      <c r="P7" s="129">
        <v>1</v>
      </c>
      <c r="Q7" s="134">
        <v>3119.843094102529</v>
      </c>
      <c r="R7" s="131">
        <v>1.0699598005008075</v>
      </c>
      <c r="S7" s="129">
        <v>1.5482137720256093</v>
      </c>
      <c r="T7" s="129">
        <v>1.1176507131069242</v>
      </c>
      <c r="U7" s="134">
        <v>26254.786060353672</v>
      </c>
      <c r="V7" s="131">
        <v>1.3517449410222449</v>
      </c>
      <c r="W7" s="129">
        <v>1</v>
      </c>
      <c r="X7" s="129"/>
      <c r="Y7" s="134">
        <v>15173</v>
      </c>
      <c r="Z7" s="131">
        <v>0.77625063195700106</v>
      </c>
      <c r="AA7" s="129">
        <v>1</v>
      </c>
      <c r="AB7" s="134">
        <v>15173</v>
      </c>
      <c r="AC7" s="131">
        <v>0.77625063195700106</v>
      </c>
      <c r="AD7" s="129"/>
      <c r="AE7" s="134"/>
      <c r="AF7" s="131"/>
      <c r="AG7" s="89"/>
      <c r="AH7" s="89"/>
      <c r="AI7" s="89"/>
      <c r="AJ7" s="89"/>
      <c r="AK7" s="89"/>
      <c r="AL7" s="89"/>
      <c r="AM7" s="89"/>
      <c r="AN7" s="81">
        <f t="shared" si="0"/>
        <v>0.46517155980511943</v>
      </c>
      <c r="AO7" s="81">
        <f t="shared" si="1"/>
        <v>9.8199424590321771E-2</v>
      </c>
      <c r="AP7" s="81">
        <f t="shared" si="2"/>
        <v>0.13909477406510498</v>
      </c>
      <c r="AQ7" s="81">
        <f t="shared" si="3"/>
        <v>0.12165704469200203</v>
      </c>
      <c r="AR7" s="81">
        <f t="shared" ref="AR7:AR32" si="4">$AK$32*Z7</f>
        <v>9.3150075834840126E-2</v>
      </c>
      <c r="AS7" s="81">
        <f t="shared" ref="AS7:AS32" si="5">$AL$32*AF7</f>
        <v>0</v>
      </c>
      <c r="AT7" s="81">
        <f>$AM$32*AC7</f>
        <v>0.27945022750452042</v>
      </c>
      <c r="AU7" s="90">
        <f t="shared" ref="AU7:AU32" si="6">AN7+AO7+AP7+AQ7+AT7+AR7+AS7</f>
        <v>1.1967231064919086</v>
      </c>
    </row>
    <row r="8" spans="1:47">
      <c r="A8" s="80">
        <v>3</v>
      </c>
      <c r="B8" s="80" t="s">
        <v>3</v>
      </c>
      <c r="C8" s="128">
        <v>33419</v>
      </c>
      <c r="D8" s="129">
        <v>0.56321438518392342</v>
      </c>
      <c r="E8" s="130">
        <v>18822.061538461538</v>
      </c>
      <c r="F8" s="131">
        <v>1.4079910783133502</v>
      </c>
      <c r="G8" s="132">
        <v>2839</v>
      </c>
      <c r="H8" s="133">
        <v>1.0658323239341723</v>
      </c>
      <c r="I8" s="133">
        <v>1.1599999999999999</v>
      </c>
      <c r="J8" s="133">
        <v>1</v>
      </c>
      <c r="K8" s="130">
        <v>3510.0416424729729</v>
      </c>
      <c r="L8" s="131">
        <v>0.79438156768504231</v>
      </c>
      <c r="M8" s="132">
        <v>4306</v>
      </c>
      <c r="N8" s="129">
        <v>1.0658323239341723</v>
      </c>
      <c r="O8" s="129">
        <v>1.1599999999999999</v>
      </c>
      <c r="P8" s="129">
        <v>1</v>
      </c>
      <c r="Q8" s="134">
        <v>5323.7898247582325</v>
      </c>
      <c r="R8" s="131">
        <v>0.8289600818102546</v>
      </c>
      <c r="S8" s="129">
        <v>1.0658323239341723</v>
      </c>
      <c r="T8" s="129">
        <v>1.1599999999999999</v>
      </c>
      <c r="U8" s="134">
        <v>41318.098502925081</v>
      </c>
      <c r="V8" s="131">
        <v>0.9658387005371496</v>
      </c>
      <c r="W8" s="129">
        <v>1</v>
      </c>
      <c r="X8" s="129"/>
      <c r="Y8" s="134">
        <v>33419</v>
      </c>
      <c r="Z8" s="131">
        <v>0.77625063195700117</v>
      </c>
      <c r="AA8" s="129">
        <v>1</v>
      </c>
      <c r="AB8" s="134">
        <v>33419</v>
      </c>
      <c r="AC8" s="131">
        <v>0.77625063195700117</v>
      </c>
      <c r="AD8" s="129"/>
      <c r="AE8" s="134"/>
      <c r="AF8" s="131"/>
      <c r="AG8" s="89"/>
      <c r="AH8" s="89"/>
      <c r="AI8" s="89"/>
      <c r="AJ8" s="89"/>
      <c r="AK8" s="89"/>
      <c r="AL8" s="89"/>
      <c r="AM8" s="89"/>
      <c r="AN8" s="81">
        <f t="shared" si="0"/>
        <v>0.21119866174700253</v>
      </c>
      <c r="AO8" s="81">
        <f t="shared" si="1"/>
        <v>7.1494341091653799E-2</v>
      </c>
      <c r="AP8" s="81">
        <f t="shared" si="2"/>
        <v>0.10776481063533311</v>
      </c>
      <c r="AQ8" s="81">
        <f t="shared" si="3"/>
        <v>8.6925483048343466E-2</v>
      </c>
      <c r="AR8" s="81">
        <f t="shared" si="4"/>
        <v>9.315007583484014E-2</v>
      </c>
      <c r="AS8" s="81">
        <f t="shared" si="5"/>
        <v>0</v>
      </c>
      <c r="AT8" s="81">
        <f t="shared" ref="AT8:AT32" si="7">$AM$32*AC8</f>
        <v>0.27945022750452048</v>
      </c>
      <c r="AU8" s="90">
        <f t="shared" si="6"/>
        <v>0.84998359986169347</v>
      </c>
    </row>
    <row r="9" spans="1:47">
      <c r="A9" s="80">
        <v>4</v>
      </c>
      <c r="B9" s="80" t="s">
        <v>4</v>
      </c>
      <c r="C9" s="128">
        <v>31105</v>
      </c>
      <c r="D9" s="129">
        <v>0.6051136967838463</v>
      </c>
      <c r="E9" s="130">
        <v>18822.061538461538</v>
      </c>
      <c r="F9" s="131">
        <v>1.5127360182013776</v>
      </c>
      <c r="G9" s="132">
        <v>2498</v>
      </c>
      <c r="H9" s="133">
        <v>1.3003801106880757</v>
      </c>
      <c r="I9" s="133">
        <v>1.1378440901614364</v>
      </c>
      <c r="J9" s="133">
        <v>1</v>
      </c>
      <c r="K9" s="130">
        <v>3696.1153001269336</v>
      </c>
      <c r="L9" s="131">
        <v>0.89872256249649241</v>
      </c>
      <c r="M9" s="132">
        <v>4099</v>
      </c>
      <c r="N9" s="129">
        <v>1.3003801106880757</v>
      </c>
      <c r="O9" s="129">
        <v>1.1378440901614364</v>
      </c>
      <c r="P9" s="129">
        <v>1</v>
      </c>
      <c r="Q9" s="134">
        <v>6065.002648206686</v>
      </c>
      <c r="R9" s="131">
        <v>1.0146282624791596</v>
      </c>
      <c r="S9" s="129">
        <v>1.3003801106880757</v>
      </c>
      <c r="T9" s="129">
        <v>1.1378440901614364</v>
      </c>
      <c r="U9" s="134">
        <v>46023.885672717486</v>
      </c>
      <c r="V9" s="131">
        <v>1.1558748212384224</v>
      </c>
      <c r="W9" s="129">
        <v>1</v>
      </c>
      <c r="X9" s="129"/>
      <c r="Y9" s="134">
        <v>31105</v>
      </c>
      <c r="Z9" s="131">
        <v>0.77625063195700106</v>
      </c>
      <c r="AA9" s="129">
        <v>1</v>
      </c>
      <c r="AB9" s="134">
        <v>31105</v>
      </c>
      <c r="AC9" s="131">
        <v>0.77625063195700106</v>
      </c>
      <c r="AD9" s="129"/>
      <c r="AE9" s="134"/>
      <c r="AF9" s="131"/>
      <c r="AG9" s="89"/>
      <c r="AH9" s="89"/>
      <c r="AI9" s="89"/>
      <c r="AJ9" s="89"/>
      <c r="AK9" s="89"/>
      <c r="AL9" s="89"/>
      <c r="AM9" s="89"/>
      <c r="AN9" s="81">
        <f t="shared" si="0"/>
        <v>0.22691040273020663</v>
      </c>
      <c r="AO9" s="81">
        <f t="shared" si="1"/>
        <v>8.0885030624684315E-2</v>
      </c>
      <c r="AP9" s="81">
        <f t="shared" si="2"/>
        <v>0.13190167412229076</v>
      </c>
      <c r="AQ9" s="81">
        <f t="shared" si="3"/>
        <v>0.10402873391145802</v>
      </c>
      <c r="AR9" s="81">
        <f t="shared" si="4"/>
        <v>9.3150075834840126E-2</v>
      </c>
      <c r="AS9" s="81">
        <f t="shared" si="5"/>
        <v>0</v>
      </c>
      <c r="AT9" s="81">
        <f t="shared" si="7"/>
        <v>0.27945022750452042</v>
      </c>
      <c r="AU9" s="90">
        <f t="shared" si="6"/>
        <v>0.91632614472800034</v>
      </c>
    </row>
    <row r="10" spans="1:47">
      <c r="A10" s="80">
        <v>5</v>
      </c>
      <c r="B10" s="80" t="s">
        <v>5</v>
      </c>
      <c r="C10" s="128">
        <v>22893</v>
      </c>
      <c r="D10" s="129">
        <v>0.82217540464166061</v>
      </c>
      <c r="E10" s="130">
        <v>18822.061538461538</v>
      </c>
      <c r="F10" s="131">
        <v>2.0553729893921222</v>
      </c>
      <c r="G10" s="132">
        <v>1771</v>
      </c>
      <c r="H10" s="133">
        <v>1.0955682907191253</v>
      </c>
      <c r="I10" s="133">
        <v>1.1732581590781903</v>
      </c>
      <c r="J10" s="133">
        <v>1</v>
      </c>
      <c r="K10" s="130">
        <v>2276.415836002916</v>
      </c>
      <c r="L10" s="131">
        <v>0.75207167067139213</v>
      </c>
      <c r="M10" s="132">
        <v>2917</v>
      </c>
      <c r="N10" s="129">
        <v>1.0955682907191253</v>
      </c>
      <c r="O10" s="129">
        <v>1.1732581590781903</v>
      </c>
      <c r="P10" s="129">
        <v>1</v>
      </c>
      <c r="Q10" s="134">
        <v>3749.4663995598562</v>
      </c>
      <c r="R10" s="131">
        <v>0.85226160591399303</v>
      </c>
      <c r="S10" s="129">
        <v>1.0955682907191253</v>
      </c>
      <c r="T10" s="129">
        <v>1.1732581590781903</v>
      </c>
      <c r="U10" s="134">
        <v>29426.305891369142</v>
      </c>
      <c r="V10" s="131">
        <v>1.0041318991247288</v>
      </c>
      <c r="W10" s="129">
        <v>1</v>
      </c>
      <c r="X10" s="129"/>
      <c r="Y10" s="134">
        <v>22893</v>
      </c>
      <c r="Z10" s="131">
        <v>0.77625063195700117</v>
      </c>
      <c r="AA10" s="129">
        <v>1</v>
      </c>
      <c r="AB10" s="134">
        <v>22893</v>
      </c>
      <c r="AC10" s="131">
        <v>0.77625063195700117</v>
      </c>
      <c r="AD10" s="129"/>
      <c r="AE10" s="134"/>
      <c r="AF10" s="131"/>
      <c r="AG10" s="89"/>
      <c r="AH10" s="89"/>
      <c r="AI10" s="89"/>
      <c r="AJ10" s="89"/>
      <c r="AK10" s="89"/>
      <c r="AL10" s="89"/>
      <c r="AM10" s="89"/>
      <c r="AN10" s="81">
        <f t="shared" si="0"/>
        <v>0.30830594840881831</v>
      </c>
      <c r="AO10" s="81">
        <f t="shared" si="1"/>
        <v>6.7686450360425296E-2</v>
      </c>
      <c r="AP10" s="81">
        <f t="shared" si="2"/>
        <v>0.11079400876881909</v>
      </c>
      <c r="AQ10" s="81">
        <f t="shared" si="3"/>
        <v>9.0371870921225589E-2</v>
      </c>
      <c r="AR10" s="81">
        <f t="shared" si="4"/>
        <v>9.315007583484014E-2</v>
      </c>
      <c r="AS10" s="81">
        <f t="shared" si="5"/>
        <v>0</v>
      </c>
      <c r="AT10" s="81">
        <f t="shared" si="7"/>
        <v>0.27945022750452048</v>
      </c>
      <c r="AU10" s="90">
        <f t="shared" si="6"/>
        <v>0.9497585817986488</v>
      </c>
    </row>
    <row r="11" spans="1:47">
      <c r="A11" s="80">
        <v>6</v>
      </c>
      <c r="B11" s="80" t="s">
        <v>6</v>
      </c>
      <c r="C11" s="128">
        <v>34528</v>
      </c>
      <c r="D11" s="129">
        <v>0.54512458116489626</v>
      </c>
      <c r="E11" s="130">
        <v>18822.061538461538</v>
      </c>
      <c r="F11" s="131">
        <v>1.3627680099094603</v>
      </c>
      <c r="G11" s="132">
        <v>2763</v>
      </c>
      <c r="H11" s="133">
        <v>1.2385148091123863</v>
      </c>
      <c r="I11" s="133">
        <v>1.1557586045614203</v>
      </c>
      <c r="J11" s="133">
        <v>1</v>
      </c>
      <c r="K11" s="130">
        <v>3955.0249195656693</v>
      </c>
      <c r="L11" s="131">
        <v>0.86633954993117102</v>
      </c>
      <c r="M11" s="132">
        <v>4022</v>
      </c>
      <c r="N11" s="129">
        <v>1.2385148091123863</v>
      </c>
      <c r="O11" s="129">
        <v>1.1557586045614203</v>
      </c>
      <c r="P11" s="129">
        <v>1</v>
      </c>
      <c r="Q11" s="134">
        <v>5757.1879212787271</v>
      </c>
      <c r="R11" s="131">
        <v>0.86765115417890526</v>
      </c>
      <c r="S11" s="129">
        <v>1.2385148091123863</v>
      </c>
      <c r="T11" s="129">
        <v>1.1557586045614203</v>
      </c>
      <c r="U11" s="134">
        <v>49424.212965169529</v>
      </c>
      <c r="V11" s="131">
        <v>1.118216937696956</v>
      </c>
      <c r="W11" s="129">
        <v>1</v>
      </c>
      <c r="X11" s="129"/>
      <c r="Y11" s="134">
        <v>34528</v>
      </c>
      <c r="Z11" s="131">
        <v>0.77625063195700117</v>
      </c>
      <c r="AA11" s="129">
        <v>1</v>
      </c>
      <c r="AB11" s="134">
        <v>34528</v>
      </c>
      <c r="AC11" s="131">
        <v>0.77625063195700117</v>
      </c>
      <c r="AD11" s="129"/>
      <c r="AE11" s="134"/>
      <c r="AF11" s="131"/>
      <c r="AG11" s="89"/>
      <c r="AH11" s="89"/>
      <c r="AI11" s="89"/>
      <c r="AJ11" s="89"/>
      <c r="AK11" s="89"/>
      <c r="AL11" s="89"/>
      <c r="AM11" s="89"/>
      <c r="AN11" s="81">
        <f t="shared" si="0"/>
        <v>0.20441520148641903</v>
      </c>
      <c r="AO11" s="81">
        <f t="shared" si="1"/>
        <v>7.7970559493805394E-2</v>
      </c>
      <c r="AP11" s="81">
        <f t="shared" si="2"/>
        <v>0.11279465004325769</v>
      </c>
      <c r="AQ11" s="81">
        <f t="shared" si="3"/>
        <v>0.10063952439272603</v>
      </c>
      <c r="AR11" s="81">
        <f t="shared" si="4"/>
        <v>9.315007583484014E-2</v>
      </c>
      <c r="AS11" s="81">
        <f t="shared" si="5"/>
        <v>0</v>
      </c>
      <c r="AT11" s="81">
        <f t="shared" si="7"/>
        <v>0.27945022750452048</v>
      </c>
      <c r="AU11" s="90">
        <f t="shared" si="6"/>
        <v>0.86842023875556873</v>
      </c>
    </row>
    <row r="12" spans="1:47">
      <c r="A12" s="80">
        <v>7</v>
      </c>
      <c r="B12" s="80" t="s">
        <v>7</v>
      </c>
      <c r="C12" s="128">
        <v>18445</v>
      </c>
      <c r="D12" s="129">
        <v>1.0204424797214171</v>
      </c>
      <c r="E12" s="130">
        <v>18822.061538461538</v>
      </c>
      <c r="F12" s="131">
        <v>2.5510248764518217</v>
      </c>
      <c r="G12" s="132">
        <v>1069</v>
      </c>
      <c r="H12" s="133">
        <v>1.2126672279143171</v>
      </c>
      <c r="I12" s="133">
        <v>1.1570181162005782</v>
      </c>
      <c r="J12" s="133">
        <v>1.0112631901299161</v>
      </c>
      <c r="K12" s="130">
        <v>1516.7838802453341</v>
      </c>
      <c r="L12" s="131">
        <v>0.62194987504280375</v>
      </c>
      <c r="M12" s="132">
        <v>2003</v>
      </c>
      <c r="N12" s="129">
        <v>1.2126672279143171</v>
      </c>
      <c r="O12" s="129">
        <v>1.1570181162005782</v>
      </c>
      <c r="P12" s="129">
        <v>1.0112631901299161</v>
      </c>
      <c r="Q12" s="134">
        <v>2842.0188139676379</v>
      </c>
      <c r="R12" s="131">
        <v>0.80177859048861422</v>
      </c>
      <c r="S12" s="129">
        <v>1.2126672279143171</v>
      </c>
      <c r="T12" s="129">
        <v>1.1570181162005782</v>
      </c>
      <c r="U12" s="134">
        <v>25879.772817623529</v>
      </c>
      <c r="V12" s="131">
        <v>1.0960731193065165</v>
      </c>
      <c r="W12" s="129">
        <v>1.0112631901299161</v>
      </c>
      <c r="X12" s="129"/>
      <c r="Y12" s="134">
        <v>18652.749541946301</v>
      </c>
      <c r="Z12" s="131">
        <v>0.78499369041320033</v>
      </c>
      <c r="AA12" s="129">
        <v>1.0112631901299161</v>
      </c>
      <c r="AB12" s="134">
        <v>18652.749541946301</v>
      </c>
      <c r="AC12" s="131">
        <v>0.78499369041320033</v>
      </c>
      <c r="AD12" s="129"/>
      <c r="AE12" s="134"/>
      <c r="AF12" s="131"/>
      <c r="AG12" s="89"/>
      <c r="AH12" s="89"/>
      <c r="AI12" s="89"/>
      <c r="AJ12" s="89"/>
      <c r="AK12" s="89"/>
      <c r="AL12" s="89"/>
      <c r="AM12" s="89"/>
      <c r="AN12" s="81">
        <f t="shared" si="0"/>
        <v>0.38265373146777326</v>
      </c>
      <c r="AO12" s="81">
        <f t="shared" si="1"/>
        <v>5.5975488753852339E-2</v>
      </c>
      <c r="AP12" s="81">
        <f t="shared" si="2"/>
        <v>0.10423121676351985</v>
      </c>
      <c r="AQ12" s="81">
        <f t="shared" si="3"/>
        <v>9.8646580737586489E-2</v>
      </c>
      <c r="AR12" s="81">
        <f t="shared" si="4"/>
        <v>9.4199242849584031E-2</v>
      </c>
      <c r="AS12" s="81">
        <f t="shared" si="5"/>
        <v>0</v>
      </c>
      <c r="AT12" s="81">
        <f t="shared" si="7"/>
        <v>0.28259772854875215</v>
      </c>
      <c r="AU12" s="90">
        <f t="shared" si="6"/>
        <v>1.0183039891210681</v>
      </c>
    </row>
    <row r="13" spans="1:47">
      <c r="A13" s="80">
        <v>8</v>
      </c>
      <c r="B13" s="80" t="s">
        <v>8</v>
      </c>
      <c r="C13" s="128">
        <v>24567</v>
      </c>
      <c r="D13" s="129">
        <v>0.76615221795341459</v>
      </c>
      <c r="E13" s="130">
        <v>18822.061538461538</v>
      </c>
      <c r="F13" s="131">
        <v>1.9153194873673565</v>
      </c>
      <c r="G13" s="132">
        <v>1907</v>
      </c>
      <c r="H13" s="133">
        <v>1.1876242594219653</v>
      </c>
      <c r="I13" s="133">
        <v>1.1235612504425125</v>
      </c>
      <c r="J13" s="133">
        <v>1</v>
      </c>
      <c r="K13" s="130">
        <v>2544.6409163326157</v>
      </c>
      <c r="L13" s="131">
        <v>0.78340207984112986</v>
      </c>
      <c r="M13" s="132">
        <v>3109</v>
      </c>
      <c r="N13" s="129">
        <v>1.1876242594219653</v>
      </c>
      <c r="O13" s="129">
        <v>1.1235612504425125</v>
      </c>
      <c r="P13" s="129">
        <v>1</v>
      </c>
      <c r="Q13" s="134">
        <v>4148.5519710949675</v>
      </c>
      <c r="R13" s="131">
        <v>0.87872013013348838</v>
      </c>
      <c r="S13" s="129">
        <v>1.1876242594219653</v>
      </c>
      <c r="T13" s="129">
        <v>1.1235612504425125</v>
      </c>
      <c r="U13" s="134">
        <v>32781.433346378275</v>
      </c>
      <c r="V13" s="131">
        <v>1.0423979293492367</v>
      </c>
      <c r="W13" s="129">
        <v>1</v>
      </c>
      <c r="X13" s="129"/>
      <c r="Y13" s="134">
        <v>24567</v>
      </c>
      <c r="Z13" s="131">
        <v>0.77625063195700106</v>
      </c>
      <c r="AA13" s="129">
        <v>1</v>
      </c>
      <c r="AB13" s="134">
        <v>24567</v>
      </c>
      <c r="AC13" s="131">
        <v>0.77625063195700106</v>
      </c>
      <c r="AD13" s="129"/>
      <c r="AE13" s="134"/>
      <c r="AF13" s="131"/>
      <c r="AG13" s="89"/>
      <c r="AH13" s="89"/>
      <c r="AI13" s="89"/>
      <c r="AJ13" s="89"/>
      <c r="AK13" s="89"/>
      <c r="AL13" s="89"/>
      <c r="AM13" s="89"/>
      <c r="AN13" s="81">
        <f t="shared" si="0"/>
        <v>0.28729792310510344</v>
      </c>
      <c r="AO13" s="81">
        <f t="shared" si="1"/>
        <v>7.0506187185701688E-2</v>
      </c>
      <c r="AP13" s="81">
        <f t="shared" si="2"/>
        <v>0.11423361691735349</v>
      </c>
      <c r="AQ13" s="81">
        <f t="shared" si="3"/>
        <v>9.3815813641431295E-2</v>
      </c>
      <c r="AR13" s="81">
        <f t="shared" si="4"/>
        <v>9.3150075834840126E-2</v>
      </c>
      <c r="AS13" s="81">
        <f t="shared" si="5"/>
        <v>0</v>
      </c>
      <c r="AT13" s="81">
        <f t="shared" si="7"/>
        <v>0.27945022750452042</v>
      </c>
      <c r="AU13" s="90">
        <f t="shared" si="6"/>
        <v>0.9384538441889505</v>
      </c>
    </row>
    <row r="14" spans="1:47">
      <c r="A14" s="80">
        <v>9</v>
      </c>
      <c r="B14" s="91" t="s">
        <v>9</v>
      </c>
      <c r="C14" s="128">
        <v>13849</v>
      </c>
      <c r="D14" s="129">
        <v>1.3590917422529813</v>
      </c>
      <c r="E14" s="130">
        <v>18822.061538461538</v>
      </c>
      <c r="F14" s="131">
        <v>3.3976210445630621</v>
      </c>
      <c r="G14" s="132">
        <v>1142</v>
      </c>
      <c r="H14" s="133">
        <v>1.4329595030359201</v>
      </c>
      <c r="I14" s="133">
        <v>1.1521975124509767</v>
      </c>
      <c r="J14" s="133">
        <v>1</v>
      </c>
      <c r="K14" s="130">
        <v>1885.5018120683933</v>
      </c>
      <c r="L14" s="131">
        <v>1.0297193616856655</v>
      </c>
      <c r="M14" s="132">
        <v>1518</v>
      </c>
      <c r="N14" s="129">
        <v>1.4329595030359201</v>
      </c>
      <c r="O14" s="129">
        <v>1.1521975124509767</v>
      </c>
      <c r="P14" s="129">
        <v>1</v>
      </c>
      <c r="Q14" s="134">
        <v>2506.2975050086002</v>
      </c>
      <c r="R14" s="131">
        <v>0.94171691835396854</v>
      </c>
      <c r="S14" s="129">
        <v>1.4329595030359201</v>
      </c>
      <c r="T14" s="129">
        <v>1.1521975124509767</v>
      </c>
      <c r="U14" s="134">
        <v>22865.424339172663</v>
      </c>
      <c r="V14" s="131">
        <v>1.2897887280898666</v>
      </c>
      <c r="W14" s="129">
        <v>1</v>
      </c>
      <c r="X14" s="129"/>
      <c r="Y14" s="134">
        <v>13849</v>
      </c>
      <c r="Z14" s="131">
        <v>0.77625063195700106</v>
      </c>
      <c r="AA14" s="129">
        <v>1</v>
      </c>
      <c r="AB14" s="134">
        <v>13849</v>
      </c>
      <c r="AC14" s="131">
        <v>0.77625063195700106</v>
      </c>
      <c r="AD14" s="129"/>
      <c r="AE14" s="134"/>
      <c r="AF14" s="131"/>
      <c r="AG14" s="89"/>
      <c r="AH14" s="89"/>
      <c r="AI14" s="89"/>
      <c r="AJ14" s="89"/>
      <c r="AK14" s="89"/>
      <c r="AL14" s="89"/>
      <c r="AM14" s="89"/>
      <c r="AN14" s="81">
        <f t="shared" si="0"/>
        <v>0.50964315668445925</v>
      </c>
      <c r="AO14" s="81">
        <f t="shared" si="1"/>
        <v>9.2674742551709891E-2</v>
      </c>
      <c r="AP14" s="81">
        <f t="shared" si="2"/>
        <v>0.12242319938601591</v>
      </c>
      <c r="AQ14" s="81">
        <f t="shared" si="3"/>
        <v>0.11608098552808799</v>
      </c>
      <c r="AR14" s="81">
        <f t="shared" si="4"/>
        <v>9.3150075834840126E-2</v>
      </c>
      <c r="AS14" s="81">
        <f t="shared" si="5"/>
        <v>0</v>
      </c>
      <c r="AT14" s="81">
        <f t="shared" si="7"/>
        <v>0.27945022750452042</v>
      </c>
      <c r="AU14" s="90">
        <f t="shared" si="6"/>
        <v>1.2134223874896335</v>
      </c>
    </row>
    <row r="15" spans="1:47">
      <c r="A15" s="80">
        <v>10</v>
      </c>
      <c r="B15" s="80" t="s">
        <v>10</v>
      </c>
      <c r="C15" s="128">
        <v>13568</v>
      </c>
      <c r="D15" s="129">
        <v>1.3872392053701015</v>
      </c>
      <c r="E15" s="130">
        <v>18822.061538461538</v>
      </c>
      <c r="F15" s="131">
        <v>3.4679874591799713</v>
      </c>
      <c r="G15" s="132">
        <v>887</v>
      </c>
      <c r="H15" s="133">
        <v>1.4242837692955956</v>
      </c>
      <c r="I15" s="133">
        <v>1.1227666609083038</v>
      </c>
      <c r="J15" s="133">
        <v>1</v>
      </c>
      <c r="K15" s="130">
        <v>1418.4357003402251</v>
      </c>
      <c r="L15" s="131">
        <v>0.79068619891462832</v>
      </c>
      <c r="M15" s="132">
        <v>1431</v>
      </c>
      <c r="N15" s="129">
        <v>1.4242837692955956</v>
      </c>
      <c r="O15" s="129">
        <v>1.1227666609083038</v>
      </c>
      <c r="P15" s="129">
        <v>1</v>
      </c>
      <c r="Q15" s="134">
        <v>2288.3669528600476</v>
      </c>
      <c r="R15" s="131">
        <v>0.8776391713258096</v>
      </c>
      <c r="S15" s="129">
        <v>1.4242837692955956</v>
      </c>
      <c r="T15" s="129">
        <v>1.1227666609083038</v>
      </c>
      <c r="U15" s="134">
        <v>21697.108886376744</v>
      </c>
      <c r="V15" s="131">
        <v>1.249233898627611</v>
      </c>
      <c r="W15" s="129">
        <v>1</v>
      </c>
      <c r="X15" s="129"/>
      <c r="Y15" s="134">
        <v>13568</v>
      </c>
      <c r="Z15" s="131">
        <v>0.77625063195700117</v>
      </c>
      <c r="AA15" s="129">
        <v>1</v>
      </c>
      <c r="AB15" s="134">
        <v>13568</v>
      </c>
      <c r="AC15" s="131">
        <v>0.77625063195700117</v>
      </c>
      <c r="AD15" s="129"/>
      <c r="AE15" s="134"/>
      <c r="AF15" s="131"/>
      <c r="AG15" s="89"/>
      <c r="AH15" s="89"/>
      <c r="AI15" s="89"/>
      <c r="AJ15" s="89"/>
      <c r="AK15" s="89"/>
      <c r="AL15" s="89"/>
      <c r="AM15" s="89"/>
      <c r="AN15" s="81">
        <f t="shared" si="0"/>
        <v>0.52019811887699563</v>
      </c>
      <c r="AO15" s="81">
        <f t="shared" si="1"/>
        <v>7.1161757902316547E-2</v>
      </c>
      <c r="AP15" s="81">
        <f t="shared" si="2"/>
        <v>0.11409309227235526</v>
      </c>
      <c r="AQ15" s="81">
        <f t="shared" si="3"/>
        <v>0.11243105087648499</v>
      </c>
      <c r="AR15" s="81">
        <f t="shared" si="4"/>
        <v>9.315007583484014E-2</v>
      </c>
      <c r="AS15" s="81">
        <f t="shared" si="5"/>
        <v>0</v>
      </c>
      <c r="AT15" s="81">
        <f t="shared" si="7"/>
        <v>0.27945022750452048</v>
      </c>
      <c r="AU15" s="90">
        <f t="shared" si="6"/>
        <v>1.1904843232675133</v>
      </c>
    </row>
    <row r="16" spans="1:47">
      <c r="A16" s="80">
        <v>11</v>
      </c>
      <c r="B16" s="80" t="s">
        <v>11</v>
      </c>
      <c r="C16" s="128">
        <v>21562</v>
      </c>
      <c r="D16" s="129">
        <v>0.87292744357951668</v>
      </c>
      <c r="E16" s="130">
        <v>18822.061538461538</v>
      </c>
      <c r="F16" s="131">
        <v>2.1822490421182565</v>
      </c>
      <c r="G16" s="132">
        <v>1596</v>
      </c>
      <c r="H16" s="133">
        <v>1.2431081725542019</v>
      </c>
      <c r="I16" s="133">
        <v>1.1480535130387111</v>
      </c>
      <c r="J16" s="133">
        <v>1.0110945017984772</v>
      </c>
      <c r="K16" s="130">
        <v>2303.0092869394857</v>
      </c>
      <c r="L16" s="131">
        <v>0.80782443868651199</v>
      </c>
      <c r="M16" s="132">
        <v>2414</v>
      </c>
      <c r="N16" s="129">
        <v>1.2431081725542019</v>
      </c>
      <c r="O16" s="129">
        <v>1.1480535130387111</v>
      </c>
      <c r="P16" s="129">
        <v>1.0110945017984772</v>
      </c>
      <c r="Q16" s="134">
        <v>3483.3736959097228</v>
      </c>
      <c r="R16" s="131">
        <v>0.84065382348586881</v>
      </c>
      <c r="S16" s="129">
        <v>1.2431081725542019</v>
      </c>
      <c r="T16" s="129">
        <v>1.1480535130387111</v>
      </c>
      <c r="U16" s="134">
        <v>30772.309740326105</v>
      </c>
      <c r="V16" s="131">
        <v>1.1148816835052242</v>
      </c>
      <c r="W16" s="129">
        <v>1.0110945017984772</v>
      </c>
      <c r="X16" s="129"/>
      <c r="Y16" s="134">
        <v>21801.219647778766</v>
      </c>
      <c r="Z16" s="131">
        <v>0.78486274598931705</v>
      </c>
      <c r="AA16" s="129">
        <v>1.0110945017984772</v>
      </c>
      <c r="AB16" s="134">
        <v>21801.219647778766</v>
      </c>
      <c r="AC16" s="131">
        <v>0.78486274598931705</v>
      </c>
      <c r="AD16" s="129"/>
      <c r="AE16" s="134"/>
      <c r="AF16" s="131"/>
      <c r="AG16" s="89"/>
      <c r="AH16" s="89"/>
      <c r="AI16" s="89"/>
      <c r="AJ16" s="89"/>
      <c r="AK16" s="89"/>
      <c r="AL16" s="89"/>
      <c r="AM16" s="89"/>
      <c r="AN16" s="81">
        <f t="shared" si="0"/>
        <v>0.32733735631773847</v>
      </c>
      <c r="AO16" s="81">
        <f t="shared" si="1"/>
        <v>7.270419948178608E-2</v>
      </c>
      <c r="AP16" s="81">
        <f t="shared" si="2"/>
        <v>0.10928499705316295</v>
      </c>
      <c r="AQ16" s="81">
        <f t="shared" si="3"/>
        <v>0.10033935151547017</v>
      </c>
      <c r="AR16" s="81">
        <f t="shared" si="4"/>
        <v>9.4183529518718043E-2</v>
      </c>
      <c r="AS16" s="81">
        <f t="shared" si="5"/>
        <v>0</v>
      </c>
      <c r="AT16" s="81">
        <f t="shared" si="7"/>
        <v>0.28255058855615417</v>
      </c>
      <c r="AU16" s="90">
        <f t="shared" si="6"/>
        <v>0.98640002244302971</v>
      </c>
    </row>
    <row r="17" spans="1:47">
      <c r="A17" s="80">
        <v>12</v>
      </c>
      <c r="B17" s="80" t="s">
        <v>12</v>
      </c>
      <c r="C17" s="128">
        <v>32107</v>
      </c>
      <c r="D17" s="129">
        <v>0.58622921912547221</v>
      </c>
      <c r="E17" s="130">
        <v>18822.061538461538</v>
      </c>
      <c r="F17" s="131">
        <v>1.465526329029615</v>
      </c>
      <c r="G17" s="132">
        <v>2411</v>
      </c>
      <c r="H17" s="133">
        <v>1.4408907781141365</v>
      </c>
      <c r="I17" s="133">
        <v>1.1740883980936454</v>
      </c>
      <c r="J17" s="133">
        <v>1</v>
      </c>
      <c r="K17" s="130">
        <v>4078.7686138099816</v>
      </c>
      <c r="L17" s="131">
        <v>0.96081479226712463</v>
      </c>
      <c r="M17" s="132">
        <v>3840</v>
      </c>
      <c r="N17" s="129">
        <v>1.4408907781141365</v>
      </c>
      <c r="O17" s="129">
        <v>1.1740883980936454</v>
      </c>
      <c r="P17" s="129">
        <v>1</v>
      </c>
      <c r="Q17" s="134">
        <v>6496.2552787351015</v>
      </c>
      <c r="R17" s="131">
        <v>1.0528573201146574</v>
      </c>
      <c r="S17" s="129">
        <v>1.4408907781141365</v>
      </c>
      <c r="T17" s="129">
        <v>1.1740883980936454</v>
      </c>
      <c r="U17" s="134">
        <v>54316.476102694767</v>
      </c>
      <c r="V17" s="131">
        <v>1.3215682162821447</v>
      </c>
      <c r="W17" s="129">
        <v>1</v>
      </c>
      <c r="X17" s="129"/>
      <c r="Y17" s="134">
        <v>32107</v>
      </c>
      <c r="Z17" s="131">
        <v>0.77625063195700117</v>
      </c>
      <c r="AA17" s="129">
        <v>1</v>
      </c>
      <c r="AB17" s="134">
        <v>32107</v>
      </c>
      <c r="AC17" s="131">
        <v>0.77625063195700117</v>
      </c>
      <c r="AD17" s="129"/>
      <c r="AE17" s="134"/>
      <c r="AF17" s="131"/>
      <c r="AG17" s="89"/>
      <c r="AH17" s="89"/>
      <c r="AI17" s="89"/>
      <c r="AJ17" s="89"/>
      <c r="AK17" s="89"/>
      <c r="AL17" s="89"/>
      <c r="AM17" s="89"/>
      <c r="AN17" s="81">
        <f t="shared" si="0"/>
        <v>0.21982894935444225</v>
      </c>
      <c r="AO17" s="81">
        <f t="shared" si="1"/>
        <v>8.6473331304041209E-2</v>
      </c>
      <c r="AP17" s="81">
        <f t="shared" si="2"/>
        <v>0.13687145161490546</v>
      </c>
      <c r="AQ17" s="81">
        <f t="shared" si="3"/>
        <v>0.11894113946539302</v>
      </c>
      <c r="AR17" s="81">
        <f t="shared" si="4"/>
        <v>9.315007583484014E-2</v>
      </c>
      <c r="AS17" s="81">
        <f t="shared" si="5"/>
        <v>0</v>
      </c>
      <c r="AT17" s="81">
        <f t="shared" si="7"/>
        <v>0.27945022750452048</v>
      </c>
      <c r="AU17" s="90">
        <f t="shared" si="6"/>
        <v>0.9347151750781425</v>
      </c>
    </row>
    <row r="18" spans="1:47">
      <c r="A18" s="80">
        <v>13</v>
      </c>
      <c r="B18" s="80" t="s">
        <v>13</v>
      </c>
      <c r="C18" s="128">
        <v>11903</v>
      </c>
      <c r="D18" s="129">
        <v>1.58128719973633</v>
      </c>
      <c r="E18" s="130">
        <v>18822.061538461538</v>
      </c>
      <c r="F18" s="131">
        <v>3.9530919806900653</v>
      </c>
      <c r="G18" s="132">
        <v>678</v>
      </c>
      <c r="H18" s="133">
        <v>1.1893815305270989</v>
      </c>
      <c r="I18" s="133">
        <v>1.1471903824721978</v>
      </c>
      <c r="J18" s="133">
        <v>1</v>
      </c>
      <c r="K18" s="130">
        <v>925.09510187348906</v>
      </c>
      <c r="L18" s="131">
        <v>0.58781449045781298</v>
      </c>
      <c r="M18" s="132">
        <v>1122</v>
      </c>
      <c r="N18" s="129">
        <v>1.1893815305270989</v>
      </c>
      <c r="O18" s="129">
        <v>1.1471903824721978</v>
      </c>
      <c r="P18" s="129">
        <v>1</v>
      </c>
      <c r="Q18" s="134">
        <v>1530.9095933658623</v>
      </c>
      <c r="R18" s="131">
        <v>0.66926679309895099</v>
      </c>
      <c r="S18" s="129">
        <v>1.1893815305270989</v>
      </c>
      <c r="T18" s="129">
        <v>1.1471903824721978</v>
      </c>
      <c r="U18" s="134">
        <v>16241.013270796666</v>
      </c>
      <c r="V18" s="131">
        <v>1.065894974463925</v>
      </c>
      <c r="W18" s="129">
        <v>1</v>
      </c>
      <c r="X18" s="129"/>
      <c r="Y18" s="134">
        <v>11903</v>
      </c>
      <c r="Z18" s="131">
        <v>0.77625063195700106</v>
      </c>
      <c r="AA18" s="129">
        <v>1</v>
      </c>
      <c r="AB18" s="134">
        <v>11903</v>
      </c>
      <c r="AC18" s="131">
        <v>0.77625063195700106</v>
      </c>
      <c r="AD18" s="129"/>
      <c r="AE18" s="134"/>
      <c r="AF18" s="131"/>
      <c r="AG18" s="89"/>
      <c r="AH18" s="89"/>
      <c r="AI18" s="89"/>
      <c r="AJ18" s="89"/>
      <c r="AK18" s="89"/>
      <c r="AL18" s="89"/>
      <c r="AM18" s="89"/>
      <c r="AN18" s="81">
        <f t="shared" si="0"/>
        <v>0.59296379710350977</v>
      </c>
      <c r="AO18" s="81">
        <f t="shared" si="1"/>
        <v>5.2903304141203165E-2</v>
      </c>
      <c r="AP18" s="81">
        <f t="shared" si="2"/>
        <v>8.7004683102863634E-2</v>
      </c>
      <c r="AQ18" s="81">
        <f t="shared" si="3"/>
        <v>9.5930547701753244E-2</v>
      </c>
      <c r="AR18" s="81">
        <f t="shared" si="4"/>
        <v>9.3150075834840126E-2</v>
      </c>
      <c r="AS18" s="81">
        <f t="shared" si="5"/>
        <v>0</v>
      </c>
      <c r="AT18" s="81">
        <f t="shared" si="7"/>
        <v>0.27945022750452042</v>
      </c>
      <c r="AU18" s="90">
        <f t="shared" si="6"/>
        <v>1.2014026353886902</v>
      </c>
    </row>
    <row r="19" spans="1:47">
      <c r="A19" s="80">
        <v>14</v>
      </c>
      <c r="B19" s="80" t="s">
        <v>14</v>
      </c>
      <c r="C19" s="128">
        <v>22204</v>
      </c>
      <c r="D19" s="129">
        <v>0.84768787328686446</v>
      </c>
      <c r="E19" s="130">
        <v>18822.061538461538</v>
      </c>
      <c r="F19" s="131">
        <v>2.1191521278217369</v>
      </c>
      <c r="G19" s="132">
        <v>1667</v>
      </c>
      <c r="H19" s="133">
        <v>1.1395160356475318</v>
      </c>
      <c r="I19" s="133">
        <v>1.2070700966754127</v>
      </c>
      <c r="J19" s="133">
        <v>1</v>
      </c>
      <c r="K19" s="130">
        <v>2292.9180440975197</v>
      </c>
      <c r="L19" s="131">
        <v>0.78102988756345215</v>
      </c>
      <c r="M19" s="132">
        <v>2565</v>
      </c>
      <c r="N19" s="129">
        <v>1.1395160356475318</v>
      </c>
      <c r="O19" s="129">
        <v>1.2070700966754127</v>
      </c>
      <c r="P19" s="129">
        <v>1</v>
      </c>
      <c r="Q19" s="134">
        <v>3528.0952508159189</v>
      </c>
      <c r="R19" s="131">
        <v>0.82682814073098543</v>
      </c>
      <c r="S19" s="129">
        <v>1.1395160356475318</v>
      </c>
      <c r="T19" s="129">
        <v>1.2070700966754127</v>
      </c>
      <c r="U19" s="134">
        <v>30541.063138057179</v>
      </c>
      <c r="V19" s="131">
        <v>1.0745104886079575</v>
      </c>
      <c r="W19" s="129">
        <v>1</v>
      </c>
      <c r="X19" s="129"/>
      <c r="Y19" s="134">
        <v>22204</v>
      </c>
      <c r="Z19" s="131">
        <v>0.77625063195700106</v>
      </c>
      <c r="AA19" s="129">
        <v>1</v>
      </c>
      <c r="AB19" s="134">
        <v>22204</v>
      </c>
      <c r="AC19" s="131">
        <v>0.77625063195700106</v>
      </c>
      <c r="AD19" s="129"/>
      <c r="AE19" s="134"/>
      <c r="AF19" s="131"/>
      <c r="AG19" s="89"/>
      <c r="AH19" s="89"/>
      <c r="AI19" s="89"/>
      <c r="AJ19" s="89"/>
      <c r="AK19" s="89"/>
      <c r="AL19" s="89"/>
      <c r="AM19" s="89"/>
      <c r="AN19" s="81">
        <f t="shared" si="0"/>
        <v>0.31787281917326055</v>
      </c>
      <c r="AO19" s="81">
        <f t="shared" si="1"/>
        <v>7.029268988071069E-2</v>
      </c>
      <c r="AP19" s="81">
        <f t="shared" si="2"/>
        <v>0.10748765829502811</v>
      </c>
      <c r="AQ19" s="81">
        <f t="shared" si="3"/>
        <v>9.6705943974716171E-2</v>
      </c>
      <c r="AR19" s="81">
        <f t="shared" si="4"/>
        <v>9.3150075834840126E-2</v>
      </c>
      <c r="AS19" s="81">
        <f t="shared" si="5"/>
        <v>0</v>
      </c>
      <c r="AT19" s="81">
        <f t="shared" si="7"/>
        <v>0.27945022750452042</v>
      </c>
      <c r="AU19" s="90">
        <f t="shared" si="6"/>
        <v>0.96495941466307611</v>
      </c>
    </row>
    <row r="20" spans="1:47">
      <c r="A20" s="80">
        <v>15</v>
      </c>
      <c r="B20" s="80" t="s">
        <v>15</v>
      </c>
      <c r="C20" s="128">
        <v>35375</v>
      </c>
      <c r="D20" s="129">
        <v>0.53207241098124491</v>
      </c>
      <c r="E20" s="130">
        <v>18822.061538461538</v>
      </c>
      <c r="F20" s="131">
        <v>1.3301386246262572</v>
      </c>
      <c r="G20" s="132">
        <v>2689</v>
      </c>
      <c r="H20" s="133">
        <v>1.1743617949895311</v>
      </c>
      <c r="I20" s="133">
        <v>1.1279228629948355</v>
      </c>
      <c r="J20" s="133">
        <v>1.0194822046786358</v>
      </c>
      <c r="K20" s="130">
        <v>3631.2133438099286</v>
      </c>
      <c r="L20" s="131">
        <v>0.77636447932224961</v>
      </c>
      <c r="M20" s="132">
        <v>3836</v>
      </c>
      <c r="N20" s="129">
        <v>1.1743617949895311</v>
      </c>
      <c r="O20" s="129">
        <v>1.1279228629948355</v>
      </c>
      <c r="P20" s="129">
        <v>1.0194822046786358</v>
      </c>
      <c r="Q20" s="134">
        <v>5180.1169158999201</v>
      </c>
      <c r="R20" s="131">
        <v>0.76199001364893582</v>
      </c>
      <c r="S20" s="129">
        <v>1.1743617949895311</v>
      </c>
      <c r="T20" s="129">
        <v>1.1279228629948355</v>
      </c>
      <c r="U20" s="134">
        <v>46857.354199120731</v>
      </c>
      <c r="V20" s="131">
        <v>1.0347585913634196</v>
      </c>
      <c r="W20" s="129">
        <v>1.0194822046786358</v>
      </c>
      <c r="X20" s="129"/>
      <c r="Y20" s="134">
        <v>36064.182990506742</v>
      </c>
      <c r="Z20" s="131">
        <v>0.79137370565070775</v>
      </c>
      <c r="AA20" s="129">
        <v>1.0194822046786358</v>
      </c>
      <c r="AB20" s="134">
        <v>36064.182990506742</v>
      </c>
      <c r="AC20" s="131">
        <v>0.79137370565070775</v>
      </c>
      <c r="AD20" s="129"/>
      <c r="AE20" s="134"/>
      <c r="AF20" s="131"/>
      <c r="AG20" s="89"/>
      <c r="AH20" s="89"/>
      <c r="AI20" s="89"/>
      <c r="AJ20" s="89"/>
      <c r="AK20" s="89"/>
      <c r="AL20" s="89"/>
      <c r="AM20" s="89"/>
      <c r="AN20" s="81">
        <f t="shared" si="0"/>
        <v>0.19952079369393858</v>
      </c>
      <c r="AO20" s="81">
        <f t="shared" si="1"/>
        <v>6.987280313900246E-2</v>
      </c>
      <c r="AP20" s="81">
        <f t="shared" si="2"/>
        <v>9.9058701774361657E-2</v>
      </c>
      <c r="AQ20" s="81">
        <f t="shared" si="3"/>
        <v>9.3128273222707766E-2</v>
      </c>
      <c r="AR20" s="81">
        <f t="shared" si="4"/>
        <v>9.4964844678084928E-2</v>
      </c>
      <c r="AS20" s="81">
        <f t="shared" si="5"/>
        <v>0</v>
      </c>
      <c r="AT20" s="81">
        <f t="shared" si="7"/>
        <v>0.2848945340342548</v>
      </c>
      <c r="AU20" s="90">
        <f>AN20+AO20+AP20+AQ20+AT20+AR20+AS20</f>
        <v>0.84143995054235032</v>
      </c>
    </row>
    <row r="21" spans="1:47">
      <c r="A21" s="80">
        <v>16</v>
      </c>
      <c r="B21" s="80" t="s">
        <v>16</v>
      </c>
      <c r="C21" s="128">
        <v>62039</v>
      </c>
      <c r="D21" s="129">
        <v>0.30339079512019113</v>
      </c>
      <c r="E21" s="130">
        <v>18822.061538461538</v>
      </c>
      <c r="F21" s="131">
        <v>0.75845280946104632</v>
      </c>
      <c r="G21" s="132">
        <v>4620</v>
      </c>
      <c r="H21" s="133">
        <v>1.1744080941709092</v>
      </c>
      <c r="I21" s="133">
        <v>1.1638937519718995</v>
      </c>
      <c r="J21" s="133">
        <v>1</v>
      </c>
      <c r="K21" s="130">
        <v>6315.0144429868524</v>
      </c>
      <c r="L21" s="131">
        <v>0.76987443656360299</v>
      </c>
      <c r="M21" s="132">
        <v>7210</v>
      </c>
      <c r="N21" s="129">
        <v>1.1744080941709092</v>
      </c>
      <c r="O21" s="129">
        <v>1.1638937519718995</v>
      </c>
      <c r="P21" s="129">
        <v>1</v>
      </c>
      <c r="Q21" s="134">
        <v>9855.2498125400871</v>
      </c>
      <c r="R21" s="131">
        <v>0.8266259117826914</v>
      </c>
      <c r="S21" s="129">
        <v>1.1744080941709092</v>
      </c>
      <c r="T21" s="129">
        <v>1.1638937519718995</v>
      </c>
      <c r="U21" s="134">
        <v>84800.255633866094</v>
      </c>
      <c r="V21" s="131">
        <v>1.067800450039365</v>
      </c>
      <c r="W21" s="129">
        <v>1</v>
      </c>
      <c r="X21" s="129"/>
      <c r="Y21" s="134">
        <v>62039</v>
      </c>
      <c r="Z21" s="131">
        <v>0.77625063195700106</v>
      </c>
      <c r="AA21" s="129">
        <v>1</v>
      </c>
      <c r="AB21" s="134">
        <v>62039</v>
      </c>
      <c r="AC21" s="131">
        <v>0.77625063195700106</v>
      </c>
      <c r="AD21" s="129"/>
      <c r="AE21" s="134"/>
      <c r="AF21" s="131"/>
      <c r="AG21" s="89"/>
      <c r="AH21" s="89"/>
      <c r="AI21" s="89"/>
      <c r="AJ21" s="89"/>
      <c r="AK21" s="89"/>
      <c r="AL21" s="89"/>
      <c r="AM21" s="89"/>
      <c r="AN21" s="81">
        <f t="shared" si="0"/>
        <v>0.11376792141915694</v>
      </c>
      <c r="AO21" s="81">
        <f t="shared" si="1"/>
        <v>6.9288699290724273E-2</v>
      </c>
      <c r="AP21" s="81">
        <f t="shared" si="2"/>
        <v>0.10746136853174988</v>
      </c>
      <c r="AQ21" s="81">
        <f t="shared" si="3"/>
        <v>9.6102040503542846E-2</v>
      </c>
      <c r="AR21" s="81">
        <f t="shared" si="4"/>
        <v>9.3150075834840126E-2</v>
      </c>
      <c r="AS21" s="81">
        <f t="shared" si="5"/>
        <v>0</v>
      </c>
      <c r="AT21" s="81">
        <f t="shared" si="7"/>
        <v>0.27945022750452042</v>
      </c>
      <c r="AU21" s="90">
        <f t="shared" si="6"/>
        <v>0.75922033308453452</v>
      </c>
    </row>
    <row r="22" spans="1:47">
      <c r="A22" s="80">
        <v>17</v>
      </c>
      <c r="B22" s="80" t="s">
        <v>17</v>
      </c>
      <c r="C22" s="128">
        <v>11969</v>
      </c>
      <c r="D22" s="129">
        <v>1.5725675944908963</v>
      </c>
      <c r="E22" s="130">
        <v>18822.061538461538</v>
      </c>
      <c r="F22" s="131">
        <v>3.9312936624742125</v>
      </c>
      <c r="G22" s="132">
        <v>925</v>
      </c>
      <c r="H22" s="133">
        <v>1.1747899961945933</v>
      </c>
      <c r="I22" s="133">
        <v>1.1564567970066948</v>
      </c>
      <c r="J22" s="133">
        <v>1</v>
      </c>
      <c r="K22" s="130">
        <v>1256.6993354431036</v>
      </c>
      <c r="L22" s="131">
        <v>0.79411583915045858</v>
      </c>
      <c r="M22" s="132">
        <v>1519</v>
      </c>
      <c r="N22" s="129">
        <v>1.1747899961945933</v>
      </c>
      <c r="O22" s="129">
        <v>1.1564567970066948</v>
      </c>
      <c r="P22" s="129">
        <v>1</v>
      </c>
      <c r="Q22" s="134">
        <v>2063.7040978789992</v>
      </c>
      <c r="R22" s="131">
        <v>0.89721334759712223</v>
      </c>
      <c r="S22" s="129">
        <v>1.1747899961945933</v>
      </c>
      <c r="T22" s="129">
        <v>1.1564567970066948</v>
      </c>
      <c r="U22" s="134">
        <v>16261.010103695682</v>
      </c>
      <c r="V22" s="131">
        <v>1.0613225202410901</v>
      </c>
      <c r="W22" s="129">
        <v>1</v>
      </c>
      <c r="X22" s="129"/>
      <c r="Y22" s="134">
        <v>11969</v>
      </c>
      <c r="Z22" s="131">
        <v>0.77625063195700117</v>
      </c>
      <c r="AA22" s="129">
        <v>1</v>
      </c>
      <c r="AB22" s="134">
        <v>11969</v>
      </c>
      <c r="AC22" s="131">
        <v>0.77625063195700117</v>
      </c>
      <c r="AD22" s="129"/>
      <c r="AE22" s="134"/>
      <c r="AF22" s="131"/>
      <c r="AG22" s="89"/>
      <c r="AH22" s="89"/>
      <c r="AI22" s="89"/>
      <c r="AJ22" s="89"/>
      <c r="AK22" s="89"/>
      <c r="AL22" s="89"/>
      <c r="AM22" s="89"/>
      <c r="AN22" s="81">
        <f t="shared" si="0"/>
        <v>0.5896940493711319</v>
      </c>
      <c r="AO22" s="81">
        <f t="shared" si="1"/>
        <v>7.147042552354127E-2</v>
      </c>
      <c r="AP22" s="81">
        <f t="shared" si="2"/>
        <v>0.11663773518762589</v>
      </c>
      <c r="AQ22" s="81">
        <f t="shared" si="3"/>
        <v>9.5519026821698105E-2</v>
      </c>
      <c r="AR22" s="81">
        <f t="shared" si="4"/>
        <v>9.315007583484014E-2</v>
      </c>
      <c r="AS22" s="81">
        <f t="shared" si="5"/>
        <v>0</v>
      </c>
      <c r="AT22" s="81">
        <f t="shared" si="7"/>
        <v>0.27945022750452048</v>
      </c>
      <c r="AU22" s="90">
        <f t="shared" si="6"/>
        <v>1.2459215402433577</v>
      </c>
    </row>
    <row r="23" spans="1:47">
      <c r="A23" s="80">
        <v>18</v>
      </c>
      <c r="B23" s="80" t="s">
        <v>18</v>
      </c>
      <c r="C23" s="128">
        <v>8495</v>
      </c>
      <c r="D23" s="129">
        <v>2.2156635124734003</v>
      </c>
      <c r="E23" s="130">
        <v>18822.061538461534</v>
      </c>
      <c r="F23" s="131">
        <v>5.5389822067279386</v>
      </c>
      <c r="G23" s="132">
        <v>584</v>
      </c>
      <c r="H23" s="133">
        <v>1.5556371372803937</v>
      </c>
      <c r="I23" s="133">
        <v>1.1051373226989019</v>
      </c>
      <c r="J23" s="133">
        <v>1</v>
      </c>
      <c r="K23" s="130">
        <v>1004.0085140152623</v>
      </c>
      <c r="L23" s="131">
        <v>0.89389056307298709</v>
      </c>
      <c r="M23" s="132">
        <v>845</v>
      </c>
      <c r="N23" s="129">
        <v>1.5556371372803937</v>
      </c>
      <c r="O23" s="129">
        <v>1.1051373226989019</v>
      </c>
      <c r="P23" s="129">
        <v>1</v>
      </c>
      <c r="Q23" s="134">
        <v>1452.7177985323574</v>
      </c>
      <c r="R23" s="131">
        <v>0.88986482591468841</v>
      </c>
      <c r="S23" s="129">
        <v>1.5556371372803937</v>
      </c>
      <c r="T23" s="129">
        <v>1.1051373226989019</v>
      </c>
      <c r="U23" s="134">
        <v>14604.5416550679</v>
      </c>
      <c r="V23" s="131">
        <v>1.3430193671275261</v>
      </c>
      <c r="W23" s="129">
        <v>1</v>
      </c>
      <c r="X23" s="129"/>
      <c r="Y23" s="134">
        <v>8495</v>
      </c>
      <c r="Z23" s="131">
        <v>0.77625063195700117</v>
      </c>
      <c r="AA23" s="129">
        <v>1</v>
      </c>
      <c r="AB23" s="134">
        <v>8495</v>
      </c>
      <c r="AC23" s="131">
        <v>0.77625063195700117</v>
      </c>
      <c r="AD23" s="129"/>
      <c r="AE23" s="134"/>
      <c r="AF23" s="131"/>
      <c r="AG23" s="89"/>
      <c r="AH23" s="89"/>
      <c r="AI23" s="89"/>
      <c r="AJ23" s="89"/>
      <c r="AK23" s="89"/>
      <c r="AL23" s="89"/>
      <c r="AM23" s="89"/>
      <c r="AN23" s="81">
        <f t="shared" si="0"/>
        <v>0.83084733100919073</v>
      </c>
      <c r="AO23" s="81">
        <f t="shared" si="1"/>
        <v>8.0450150676568841E-2</v>
      </c>
      <c r="AP23" s="81">
        <f t="shared" si="2"/>
        <v>0.11568242736890949</v>
      </c>
      <c r="AQ23" s="81">
        <f t="shared" si="3"/>
        <v>0.12087174304147735</v>
      </c>
      <c r="AR23" s="81">
        <f t="shared" si="4"/>
        <v>9.315007583484014E-2</v>
      </c>
      <c r="AS23" s="81">
        <f t="shared" si="5"/>
        <v>0</v>
      </c>
      <c r="AT23" s="81">
        <f t="shared" si="7"/>
        <v>0.27945022750452048</v>
      </c>
      <c r="AU23" s="90">
        <f t="shared" si="6"/>
        <v>1.5204519554355072</v>
      </c>
    </row>
    <row r="24" spans="1:47">
      <c r="A24" s="80">
        <v>19</v>
      </c>
      <c r="B24" s="80" t="s">
        <v>19</v>
      </c>
      <c r="C24" s="128">
        <v>24672</v>
      </c>
      <c r="D24" s="129">
        <v>0.76289159932156037</v>
      </c>
      <c r="E24" s="130">
        <v>18822.061538461538</v>
      </c>
      <c r="F24" s="131">
        <v>1.9071682006385313</v>
      </c>
      <c r="G24" s="132">
        <v>1713</v>
      </c>
      <c r="H24" s="133">
        <v>1.3635071568747816</v>
      </c>
      <c r="I24" s="133">
        <v>1.1754722876933685</v>
      </c>
      <c r="J24" s="133">
        <v>1.0107078162387173</v>
      </c>
      <c r="K24" s="130">
        <v>2774.9349317363385</v>
      </c>
      <c r="L24" s="131">
        <v>0.85066543705349307</v>
      </c>
      <c r="M24" s="132">
        <v>2875</v>
      </c>
      <c r="N24" s="129">
        <v>1.3635071568747816</v>
      </c>
      <c r="O24" s="129">
        <v>1.1754722876933685</v>
      </c>
      <c r="P24" s="129">
        <v>1.0107078162387173</v>
      </c>
      <c r="Q24" s="134">
        <v>4657.2900926689854</v>
      </c>
      <c r="R24" s="131">
        <v>0.9822795440207841</v>
      </c>
      <c r="S24" s="129">
        <v>1.3635071568747816</v>
      </c>
      <c r="T24" s="129">
        <v>1.1754722876933685</v>
      </c>
      <c r="U24" s="134">
        <v>39543.415044798268</v>
      </c>
      <c r="V24" s="131">
        <v>1.2520669262860433</v>
      </c>
      <c r="W24" s="129">
        <v>1.0107078162387173</v>
      </c>
      <c r="X24" s="129"/>
      <c r="Y24" s="134">
        <v>24936.183242241634</v>
      </c>
      <c r="Z24" s="131">
        <v>0.78456258107918475</v>
      </c>
      <c r="AA24" s="129">
        <v>1.0107078162387173</v>
      </c>
      <c r="AB24" s="134">
        <v>24936.183242241634</v>
      </c>
      <c r="AC24" s="131">
        <v>0.78456258107918475</v>
      </c>
      <c r="AD24" s="129"/>
      <c r="AE24" s="134"/>
      <c r="AF24" s="131"/>
      <c r="AG24" s="89"/>
      <c r="AH24" s="89"/>
      <c r="AI24" s="89"/>
      <c r="AJ24" s="89"/>
      <c r="AK24" s="89"/>
      <c r="AL24" s="89"/>
      <c r="AM24" s="89"/>
      <c r="AN24" s="81">
        <f t="shared" si="0"/>
        <v>0.28607523009577968</v>
      </c>
      <c r="AO24" s="81">
        <f t="shared" si="1"/>
        <v>7.6559889334814377E-2</v>
      </c>
      <c r="AP24" s="81">
        <f t="shared" si="2"/>
        <v>0.12769634072270195</v>
      </c>
      <c r="AQ24" s="81">
        <f t="shared" si="3"/>
        <v>0.11268602336574389</v>
      </c>
      <c r="AR24" s="81">
        <f t="shared" si="4"/>
        <v>9.4147509729502171E-2</v>
      </c>
      <c r="AS24" s="81">
        <f t="shared" si="5"/>
        <v>0</v>
      </c>
      <c r="AT24" s="81">
        <f t="shared" si="7"/>
        <v>0.28244252918850654</v>
      </c>
      <c r="AU24" s="90">
        <f t="shared" si="6"/>
        <v>0.97960752243704852</v>
      </c>
    </row>
    <row r="25" spans="1:47">
      <c r="A25" s="80">
        <v>20</v>
      </c>
      <c r="B25" s="80" t="s">
        <v>20</v>
      </c>
      <c r="C25" s="128">
        <v>16293</v>
      </c>
      <c r="D25" s="129">
        <v>1.1552238101308254</v>
      </c>
      <c r="E25" s="130">
        <v>18822.061538461538</v>
      </c>
      <c r="F25" s="131">
        <v>2.8879674612504664</v>
      </c>
      <c r="G25" s="132">
        <v>1080</v>
      </c>
      <c r="H25" s="133">
        <v>1.3143443210451367</v>
      </c>
      <c r="I25" s="133">
        <v>1.1307239733545946</v>
      </c>
      <c r="J25" s="133">
        <v>1</v>
      </c>
      <c r="K25" s="130">
        <v>1605.0534836920601</v>
      </c>
      <c r="L25" s="131">
        <v>0.74507294048958828</v>
      </c>
      <c r="M25" s="132">
        <v>1660</v>
      </c>
      <c r="N25" s="129">
        <v>1.3143443210451367</v>
      </c>
      <c r="O25" s="129">
        <v>1.1307239733545946</v>
      </c>
      <c r="P25" s="129">
        <v>1</v>
      </c>
      <c r="Q25" s="134">
        <v>2467.0266508600184</v>
      </c>
      <c r="R25" s="131">
        <v>0.78791424057192327</v>
      </c>
      <c r="S25" s="129">
        <v>1.3143443210451367</v>
      </c>
      <c r="T25" s="129">
        <v>1.1307239733545946</v>
      </c>
      <c r="U25" s="134">
        <v>24214.015194254389</v>
      </c>
      <c r="V25" s="131">
        <v>1.1609766363838689</v>
      </c>
      <c r="W25" s="129">
        <v>1</v>
      </c>
      <c r="X25" s="129"/>
      <c r="Y25" s="134">
        <v>16293</v>
      </c>
      <c r="Z25" s="131">
        <v>0.77625063195700106</v>
      </c>
      <c r="AA25" s="129">
        <v>1</v>
      </c>
      <c r="AB25" s="134">
        <v>16293</v>
      </c>
      <c r="AC25" s="131">
        <v>0.77625063195700106</v>
      </c>
      <c r="AD25" s="129"/>
      <c r="AE25" s="134"/>
      <c r="AF25" s="131"/>
      <c r="AG25" s="89"/>
      <c r="AH25" s="89"/>
      <c r="AI25" s="89"/>
      <c r="AJ25" s="89"/>
      <c r="AK25" s="89"/>
      <c r="AL25" s="89"/>
      <c r="AM25" s="89"/>
      <c r="AN25" s="81">
        <f t="shared" si="0"/>
        <v>0.43319511918756998</v>
      </c>
      <c r="AO25" s="81">
        <f t="shared" si="1"/>
        <v>6.7056564644062941E-2</v>
      </c>
      <c r="AP25" s="81">
        <f t="shared" si="2"/>
        <v>0.10242885127435003</v>
      </c>
      <c r="AQ25" s="81">
        <f t="shared" si="3"/>
        <v>0.1044878972745482</v>
      </c>
      <c r="AR25" s="81">
        <f t="shared" si="4"/>
        <v>9.3150075834840126E-2</v>
      </c>
      <c r="AS25" s="81">
        <f t="shared" si="5"/>
        <v>0</v>
      </c>
      <c r="AT25" s="81">
        <f t="shared" si="7"/>
        <v>0.27945022750452042</v>
      </c>
      <c r="AU25" s="90">
        <f t="shared" si="6"/>
        <v>1.0797687357198917</v>
      </c>
    </row>
    <row r="26" spans="1:47">
      <c r="A26" s="80">
        <v>21</v>
      </c>
      <c r="B26" s="80" t="s">
        <v>21</v>
      </c>
      <c r="C26" s="128">
        <v>14069</v>
      </c>
      <c r="D26" s="129">
        <v>1.3378393303334664</v>
      </c>
      <c r="E26" s="130">
        <v>18822.061538461538</v>
      </c>
      <c r="F26" s="131">
        <v>3.3444917084479244</v>
      </c>
      <c r="G26" s="132">
        <v>1008</v>
      </c>
      <c r="H26" s="133">
        <v>1.1815546118754134</v>
      </c>
      <c r="I26" s="133">
        <v>1.1211102879220896</v>
      </c>
      <c r="J26" s="133">
        <v>1</v>
      </c>
      <c r="K26" s="130">
        <v>1335.25025536424</v>
      </c>
      <c r="L26" s="131">
        <v>0.71781045568249913</v>
      </c>
      <c r="M26" s="132">
        <v>1665</v>
      </c>
      <c r="N26" s="129">
        <v>1.1815546118754134</v>
      </c>
      <c r="O26" s="129">
        <v>1.1211102879220896</v>
      </c>
      <c r="P26" s="129">
        <v>1</v>
      </c>
      <c r="Q26" s="134">
        <v>2205.5472968070035</v>
      </c>
      <c r="R26" s="131">
        <v>0.81575418795994936</v>
      </c>
      <c r="S26" s="129">
        <v>1.1815546118754134</v>
      </c>
      <c r="T26" s="129">
        <v>1.1211102879220896</v>
      </c>
      <c r="U26" s="134">
        <v>18636.543494761405</v>
      </c>
      <c r="V26" s="131">
        <v>1.0348082072969806</v>
      </c>
      <c r="W26" s="129">
        <v>1</v>
      </c>
      <c r="X26" s="129"/>
      <c r="Y26" s="134">
        <v>14069</v>
      </c>
      <c r="Z26" s="131">
        <v>0.77625063195700106</v>
      </c>
      <c r="AA26" s="129">
        <v>1</v>
      </c>
      <c r="AB26" s="134">
        <v>14069</v>
      </c>
      <c r="AC26" s="131">
        <v>0.77625063195700106</v>
      </c>
      <c r="AD26" s="129"/>
      <c r="AE26" s="134"/>
      <c r="AF26" s="131"/>
      <c r="AG26" s="89"/>
      <c r="AH26" s="89"/>
      <c r="AI26" s="89"/>
      <c r="AJ26" s="89"/>
      <c r="AK26" s="89"/>
      <c r="AL26" s="89"/>
      <c r="AM26" s="89"/>
      <c r="AN26" s="81">
        <f t="shared" si="0"/>
        <v>0.50167375626718869</v>
      </c>
      <c r="AO26" s="81">
        <f t="shared" si="1"/>
        <v>6.4602941011424914E-2</v>
      </c>
      <c r="AP26" s="81">
        <f t="shared" si="2"/>
        <v>0.10604804443479342</v>
      </c>
      <c r="AQ26" s="81">
        <f t="shared" si="3"/>
        <v>9.3132738656728248E-2</v>
      </c>
      <c r="AR26" s="81">
        <f t="shared" si="4"/>
        <v>9.3150075834840126E-2</v>
      </c>
      <c r="AS26" s="81">
        <f t="shared" si="5"/>
        <v>0</v>
      </c>
      <c r="AT26" s="81">
        <f t="shared" si="7"/>
        <v>0.27945022750452042</v>
      </c>
      <c r="AU26" s="90">
        <f t="shared" si="6"/>
        <v>1.1380577837094956</v>
      </c>
    </row>
    <row r="27" spans="1:47">
      <c r="A27" s="80">
        <v>22</v>
      </c>
      <c r="B27" s="80" t="s">
        <v>23</v>
      </c>
      <c r="C27" s="128">
        <v>34176</v>
      </c>
      <c r="D27" s="129">
        <v>0.55073916018438485</v>
      </c>
      <c r="E27" s="130">
        <v>18822.061538461538</v>
      </c>
      <c r="F27" s="131">
        <v>1.376804010011524</v>
      </c>
      <c r="G27" s="132">
        <v>2193</v>
      </c>
      <c r="H27" s="133">
        <v>1</v>
      </c>
      <c r="I27" s="133">
        <v>1.2934939197918445</v>
      </c>
      <c r="J27" s="133">
        <v>1.0443468647327199</v>
      </c>
      <c r="K27" s="130">
        <v>2962.4279090701898</v>
      </c>
      <c r="L27" s="131">
        <v>0.65559691230995321</v>
      </c>
      <c r="M27" s="132">
        <v>3466</v>
      </c>
      <c r="N27" s="129">
        <v>1</v>
      </c>
      <c r="O27" s="129">
        <v>1.2934939197918445</v>
      </c>
      <c r="P27" s="129">
        <v>1.0443468647327199</v>
      </c>
      <c r="Q27" s="134">
        <v>4682.0680040297657</v>
      </c>
      <c r="R27" s="131">
        <v>0.71289021304326083</v>
      </c>
      <c r="S27" s="129">
        <v>1</v>
      </c>
      <c r="T27" s="129">
        <v>1.2934939197918445</v>
      </c>
      <c r="U27" s="134">
        <v>44206.448202806074</v>
      </c>
      <c r="V27" s="131">
        <v>1.0104669621767681</v>
      </c>
      <c r="W27" s="129">
        <v>1.0443468647327199</v>
      </c>
      <c r="X27" s="129"/>
      <c r="Y27" s="134">
        <v>35691.598449105433</v>
      </c>
      <c r="Z27" s="131">
        <v>0.81067491373108658</v>
      </c>
      <c r="AA27" s="129">
        <v>1.0443468647327199</v>
      </c>
      <c r="AB27" s="134">
        <v>35691.598449105433</v>
      </c>
      <c r="AC27" s="131">
        <v>0.81067491373108658</v>
      </c>
      <c r="AD27" s="129">
        <v>2.4110158292472943</v>
      </c>
      <c r="AE27" s="134">
        <v>82398.876980355533</v>
      </c>
      <c r="AF27" s="131">
        <v>3.4110158292472943</v>
      </c>
      <c r="AG27" s="89"/>
      <c r="AH27" s="89"/>
      <c r="AI27" s="89"/>
      <c r="AJ27" s="89"/>
      <c r="AK27" s="89"/>
      <c r="AL27" s="89"/>
      <c r="AM27" s="89"/>
      <c r="AN27" s="81">
        <f t="shared" si="0"/>
        <v>0.2065206015017286</v>
      </c>
      <c r="AO27" s="81">
        <f t="shared" si="1"/>
        <v>5.9003722107895784E-2</v>
      </c>
      <c r="AP27" s="81">
        <f t="shared" si="2"/>
        <v>9.2675727695623905E-2</v>
      </c>
      <c r="AQ27" s="81">
        <f t="shared" si="3"/>
        <v>9.0942026595909123E-2</v>
      </c>
      <c r="AR27" s="81">
        <f t="shared" si="4"/>
        <v>9.7280989647730381E-2</v>
      </c>
      <c r="AS27" s="81">
        <f t="shared" si="5"/>
        <v>0.20466094975483765</v>
      </c>
      <c r="AT27" s="81">
        <f t="shared" si="7"/>
        <v>0.29184296894319123</v>
      </c>
      <c r="AU27" s="90">
        <f t="shared" si="6"/>
        <v>1.0429269862469166</v>
      </c>
    </row>
    <row r="28" spans="1:47">
      <c r="A28" s="80">
        <v>23</v>
      </c>
      <c r="B28" s="80" t="s">
        <v>24</v>
      </c>
      <c r="C28" s="128">
        <v>45222</v>
      </c>
      <c r="D28" s="129">
        <v>0.41621470829378482</v>
      </c>
      <c r="E28" s="130">
        <v>18822.061538461538</v>
      </c>
      <c r="F28" s="131">
        <v>1.0405036010382966</v>
      </c>
      <c r="G28" s="132">
        <v>4039</v>
      </c>
      <c r="H28" s="133">
        <v>1</v>
      </c>
      <c r="I28" s="133">
        <v>1.2249680774305691</v>
      </c>
      <c r="J28" s="133">
        <v>1.0586801824948227</v>
      </c>
      <c r="K28" s="130">
        <v>5237.9748387409245</v>
      </c>
      <c r="L28" s="131">
        <v>0.87604009215561107</v>
      </c>
      <c r="M28" s="132">
        <v>6724</v>
      </c>
      <c r="N28" s="129">
        <v>1</v>
      </c>
      <c r="O28" s="129">
        <v>1.2249680774305691</v>
      </c>
      <c r="P28" s="129">
        <v>1.0586801824948227</v>
      </c>
      <c r="Q28" s="134">
        <v>8720.015552288678</v>
      </c>
      <c r="R28" s="131">
        <v>1.0033989913446499</v>
      </c>
      <c r="S28" s="129">
        <v>1</v>
      </c>
      <c r="T28" s="129">
        <v>1.2249680774305691</v>
      </c>
      <c r="U28" s="134">
        <v>55395.506397565194</v>
      </c>
      <c r="V28" s="131">
        <v>0.95693512974840622</v>
      </c>
      <c r="W28" s="129">
        <v>1.0586801824948227</v>
      </c>
      <c r="X28" s="129"/>
      <c r="Y28" s="134">
        <v>47875.635212780871</v>
      </c>
      <c r="Z28" s="131">
        <v>0.82180116070195941</v>
      </c>
      <c r="AA28" s="129">
        <v>1.0586801824948227</v>
      </c>
      <c r="AB28" s="134">
        <v>47875.635212780871</v>
      </c>
      <c r="AC28" s="131">
        <v>0.82180116070195941</v>
      </c>
      <c r="AD28" s="129">
        <v>0.81795382926713833</v>
      </c>
      <c r="AE28" s="134">
        <v>36989.508067118528</v>
      </c>
      <c r="AF28" s="131">
        <v>1.8179538292671382</v>
      </c>
      <c r="AG28" s="89"/>
      <c r="AH28" s="89"/>
      <c r="AI28" s="89"/>
      <c r="AJ28" s="89"/>
      <c r="AK28" s="89"/>
      <c r="AL28" s="89"/>
      <c r="AM28" s="89"/>
      <c r="AN28" s="81">
        <f t="shared" si="0"/>
        <v>0.15607554015574449</v>
      </c>
      <c r="AO28" s="81">
        <f t="shared" si="1"/>
        <v>7.8843608294004996E-2</v>
      </c>
      <c r="AP28" s="81">
        <f t="shared" si="2"/>
        <v>0.1304418688748045</v>
      </c>
      <c r="AQ28" s="81">
        <f t="shared" si="3"/>
        <v>8.612416167735655E-2</v>
      </c>
      <c r="AR28" s="81">
        <f t="shared" si="4"/>
        <v>9.8616139284235127E-2</v>
      </c>
      <c r="AS28" s="81">
        <f t="shared" si="5"/>
        <v>0.10907722975602829</v>
      </c>
      <c r="AT28" s="81">
        <f t="shared" si="7"/>
        <v>0.29584841785270544</v>
      </c>
      <c r="AU28" s="90">
        <f t="shared" si="6"/>
        <v>0.95502696589487934</v>
      </c>
    </row>
    <row r="29" spans="1:47">
      <c r="A29" s="80">
        <v>24</v>
      </c>
      <c r="B29" s="80" t="s">
        <v>25</v>
      </c>
      <c r="C29" s="128">
        <v>127099</v>
      </c>
      <c r="D29" s="129">
        <v>0.14808976890818604</v>
      </c>
      <c r="E29" s="130">
        <v>18822.061538461538</v>
      </c>
      <c r="F29" s="131">
        <v>0.37021262044668996</v>
      </c>
      <c r="G29" s="132">
        <v>8461</v>
      </c>
      <c r="H29" s="133">
        <v>1</v>
      </c>
      <c r="I29" s="133">
        <v>1.1000000000000001</v>
      </c>
      <c r="J29" s="133">
        <v>1.164528217665042</v>
      </c>
      <c r="K29" s="130">
        <v>10838.380574630313</v>
      </c>
      <c r="L29" s="131">
        <v>0.64495973586317468</v>
      </c>
      <c r="M29" s="132">
        <v>16147</v>
      </c>
      <c r="N29" s="129">
        <v>1</v>
      </c>
      <c r="O29" s="129">
        <v>1.1000000000000001</v>
      </c>
      <c r="P29" s="129">
        <v>1.164528217665042</v>
      </c>
      <c r="Q29" s="134">
        <v>20684.000843701178</v>
      </c>
      <c r="R29" s="131">
        <v>0.84683457147007002</v>
      </c>
      <c r="S29" s="129">
        <v>1</v>
      </c>
      <c r="T29" s="129">
        <v>1.1000000000000001</v>
      </c>
      <c r="U29" s="134">
        <v>139808.90000000002</v>
      </c>
      <c r="V29" s="131">
        <v>0.85931108093133957</v>
      </c>
      <c r="W29" s="129">
        <v>1.164528217665042</v>
      </c>
      <c r="X29" s="129"/>
      <c r="Y29" s="134">
        <v>148010.37193700919</v>
      </c>
      <c r="Z29" s="131">
        <v>0.90396576489424907</v>
      </c>
      <c r="AA29" s="129">
        <v>1.164528217665042</v>
      </c>
      <c r="AB29" s="134">
        <v>148010.37193700919</v>
      </c>
      <c r="AC29" s="131">
        <v>0.90396576489424907</v>
      </c>
      <c r="AD29" s="129">
        <v>0.79546476583722137</v>
      </c>
      <c r="AE29" s="134">
        <v>101102.77627314499</v>
      </c>
      <c r="AF29" s="131">
        <v>1.7954647658372214</v>
      </c>
      <c r="AG29" s="89"/>
      <c r="AH29" s="89"/>
      <c r="AI29" s="89"/>
      <c r="AJ29" s="89"/>
      <c r="AK29" s="89"/>
      <c r="AL29" s="89"/>
      <c r="AM29" s="89"/>
      <c r="AN29" s="81">
        <f t="shared" si="0"/>
        <v>5.5531893067003492E-2</v>
      </c>
      <c r="AO29" s="81">
        <f t="shared" si="1"/>
        <v>5.8046376227685721E-2</v>
      </c>
      <c r="AP29" s="81">
        <f t="shared" si="2"/>
        <v>0.1100884942911091</v>
      </c>
      <c r="AQ29" s="81">
        <f t="shared" si="3"/>
        <v>7.7337997283820556E-2</v>
      </c>
      <c r="AR29" s="81">
        <f t="shared" si="4"/>
        <v>0.10847589178730989</v>
      </c>
      <c r="AS29" s="81">
        <f t="shared" si="5"/>
        <v>0.10772788595023328</v>
      </c>
      <c r="AT29" s="81">
        <f t="shared" si="7"/>
        <v>0.32542767536192968</v>
      </c>
      <c r="AU29" s="90">
        <f t="shared" si="6"/>
        <v>0.84263621396909172</v>
      </c>
    </row>
    <row r="30" spans="1:47">
      <c r="A30" s="80">
        <v>25</v>
      </c>
      <c r="B30" s="80" t="s">
        <v>26</v>
      </c>
      <c r="C30" s="128">
        <v>28647</v>
      </c>
      <c r="D30" s="129">
        <v>0.65703429812760628</v>
      </c>
      <c r="E30" s="130">
        <v>18822.061538461538</v>
      </c>
      <c r="F30" s="131">
        <v>1.6425333838151934</v>
      </c>
      <c r="G30" s="132">
        <v>2030</v>
      </c>
      <c r="H30" s="133">
        <v>1</v>
      </c>
      <c r="I30" s="133">
        <v>1.19</v>
      </c>
      <c r="J30" s="133">
        <v>1.0371724202363712</v>
      </c>
      <c r="K30" s="130">
        <v>2505.497415565002</v>
      </c>
      <c r="L30" s="131">
        <v>0.6614928449418741</v>
      </c>
      <c r="M30" s="132">
        <v>3532</v>
      </c>
      <c r="N30" s="129">
        <v>1</v>
      </c>
      <c r="O30" s="129">
        <v>1.19</v>
      </c>
      <c r="P30" s="129">
        <v>1.0371724202363712</v>
      </c>
      <c r="Q30" s="134">
        <v>4359.3186560470867</v>
      </c>
      <c r="R30" s="131">
        <v>0.79185494708991899</v>
      </c>
      <c r="S30" s="129">
        <v>1</v>
      </c>
      <c r="T30" s="129">
        <v>1.19</v>
      </c>
      <c r="U30" s="134">
        <v>34089.93</v>
      </c>
      <c r="V30" s="131">
        <v>0.92961835118935809</v>
      </c>
      <c r="W30" s="129">
        <v>1.0371724202363712</v>
      </c>
      <c r="X30" s="129"/>
      <c r="Y30" s="134">
        <v>29711.878322511326</v>
      </c>
      <c r="Z30" s="131">
        <v>0.80510574665685541</v>
      </c>
      <c r="AA30" s="129">
        <v>1.0371724202363712</v>
      </c>
      <c r="AB30" s="134">
        <v>29711.878322511326</v>
      </c>
      <c r="AC30" s="131">
        <v>0.80510574665685541</v>
      </c>
      <c r="AD30" s="129">
        <v>0.91646876680317013</v>
      </c>
      <c r="AE30" s="134">
        <v>26254.080762610414</v>
      </c>
      <c r="AF30" s="131">
        <v>1.9164687668031699</v>
      </c>
      <c r="AG30" s="89"/>
      <c r="AH30" s="89"/>
      <c r="AI30" s="89"/>
      <c r="AJ30" s="89"/>
      <c r="AK30" s="89"/>
      <c r="AL30" s="89"/>
      <c r="AM30" s="89"/>
      <c r="AN30" s="81">
        <f t="shared" si="0"/>
        <v>0.24638000757227901</v>
      </c>
      <c r="AO30" s="81">
        <f t="shared" si="1"/>
        <v>5.9534356044768665E-2</v>
      </c>
      <c r="AP30" s="81">
        <f t="shared" si="2"/>
        <v>0.10294114312168948</v>
      </c>
      <c r="AQ30" s="81">
        <f t="shared" si="3"/>
        <v>8.366565160704223E-2</v>
      </c>
      <c r="AR30" s="81">
        <f t="shared" si="4"/>
        <v>9.6612689598822646E-2</v>
      </c>
      <c r="AS30" s="81">
        <f t="shared" si="5"/>
        <v>0.11498812600819019</v>
      </c>
      <c r="AT30" s="81">
        <f t="shared" si="7"/>
        <v>0.28983806879646801</v>
      </c>
      <c r="AU30" s="90">
        <f t="shared" si="6"/>
        <v>0.9939600427492602</v>
      </c>
    </row>
    <row r="31" spans="1:47">
      <c r="A31" s="80">
        <v>26</v>
      </c>
      <c r="B31" s="80" t="s">
        <v>27</v>
      </c>
      <c r="C31" s="128">
        <v>505800</v>
      </c>
      <c r="D31" s="129">
        <v>3.7212458557654288E-2</v>
      </c>
      <c r="E31" s="130">
        <v>18822.061538461538</v>
      </c>
      <c r="F31" s="131">
        <v>9.3028180795084708E-2</v>
      </c>
      <c r="G31" s="132">
        <v>45161</v>
      </c>
      <c r="H31" s="133">
        <v>1</v>
      </c>
      <c r="I31" s="133">
        <v>1.1930015197610828</v>
      </c>
      <c r="J31" s="133">
        <v>1.6427246020252979</v>
      </c>
      <c r="K31" s="130">
        <v>88505.306048858693</v>
      </c>
      <c r="L31" s="131">
        <v>1.3234295367158959</v>
      </c>
      <c r="M31" s="132">
        <v>59322</v>
      </c>
      <c r="N31" s="129">
        <v>1</v>
      </c>
      <c r="O31" s="129">
        <v>1.1930015197610828</v>
      </c>
      <c r="P31" s="129">
        <v>1.6427246020252979</v>
      </c>
      <c r="Q31" s="134">
        <v>116257.65074799929</v>
      </c>
      <c r="R31" s="131">
        <v>1.1960487570153688</v>
      </c>
      <c r="S31" s="129">
        <v>1</v>
      </c>
      <c r="T31" s="129">
        <v>1.1930015197610828</v>
      </c>
      <c r="U31" s="134">
        <v>603420.16869515565</v>
      </c>
      <c r="V31" s="131">
        <v>0.93196311408966048</v>
      </c>
      <c r="W31" s="129">
        <v>1.6427246020252979</v>
      </c>
      <c r="X31" s="129"/>
      <c r="Y31" s="134">
        <v>830890.1037043957</v>
      </c>
      <c r="Z31" s="131">
        <v>1.2751660104534506</v>
      </c>
      <c r="AA31" s="129">
        <v>1.6427246020252979</v>
      </c>
      <c r="AB31" s="134">
        <v>830890.1037043957</v>
      </c>
      <c r="AC31" s="131">
        <v>1.2751660104534506</v>
      </c>
      <c r="AD31" s="129">
        <v>0.97706357832497148</v>
      </c>
      <c r="AE31" s="134">
        <v>494198.75791677058</v>
      </c>
      <c r="AF31" s="131">
        <v>1.9770635783249713</v>
      </c>
      <c r="AG31" s="89"/>
      <c r="AH31" s="89"/>
      <c r="AI31" s="89"/>
      <c r="AJ31" s="89"/>
      <c r="AK31" s="89"/>
      <c r="AL31" s="89"/>
      <c r="AM31" s="89"/>
      <c r="AN31" s="81">
        <f t="shared" si="0"/>
        <v>1.3954227119262705E-2</v>
      </c>
      <c r="AO31" s="81">
        <f t="shared" si="1"/>
        <v>0.11910865830443063</v>
      </c>
      <c r="AP31" s="81">
        <f t="shared" si="2"/>
        <v>0.15548633841199797</v>
      </c>
      <c r="AQ31" s="81">
        <f t="shared" si="3"/>
        <v>8.3876680268069437E-2</v>
      </c>
      <c r="AR31" s="81">
        <f t="shared" si="4"/>
        <v>0.15301992125441408</v>
      </c>
      <c r="AS31" s="81">
        <f t="shared" si="5"/>
        <v>0.11862381469949827</v>
      </c>
      <c r="AT31" s="81">
        <f t="shared" si="7"/>
        <v>0.45905976376324226</v>
      </c>
      <c r="AU31" s="90">
        <f t="shared" si="6"/>
        <v>1.1031294038209154</v>
      </c>
    </row>
    <row r="32" spans="1:47">
      <c r="A32" s="82"/>
      <c r="B32" s="82" t="s">
        <v>28</v>
      </c>
      <c r="C32" s="140">
        <v>1223395</v>
      </c>
      <c r="D32" s="129">
        <v>1.5385105823108267E-2</v>
      </c>
      <c r="E32" s="141">
        <v>489373.6</v>
      </c>
      <c r="F32" s="131">
        <v>1</v>
      </c>
      <c r="G32" s="142">
        <v>98011</v>
      </c>
      <c r="H32" s="133">
        <v>1</v>
      </c>
      <c r="I32" s="133">
        <v>1</v>
      </c>
      <c r="J32" s="133">
        <v>2</v>
      </c>
      <c r="K32" s="141">
        <v>161754.49616652384</v>
      </c>
      <c r="L32" s="131">
        <v>1</v>
      </c>
      <c r="M32" s="142">
        <v>145382</v>
      </c>
      <c r="N32" s="129">
        <v>1</v>
      </c>
      <c r="O32" s="129">
        <v>1</v>
      </c>
      <c r="P32" s="129">
        <v>2</v>
      </c>
      <c r="Q32" s="143">
        <v>235104.27975295385</v>
      </c>
      <c r="R32" s="131">
        <v>1</v>
      </c>
      <c r="S32" s="129">
        <v>1</v>
      </c>
      <c r="T32" s="129">
        <v>1</v>
      </c>
      <c r="U32" s="134">
        <v>1566062.0814309351</v>
      </c>
      <c r="V32" s="131">
        <v>1</v>
      </c>
      <c r="W32" s="129">
        <v>2</v>
      </c>
      <c r="X32" s="129"/>
      <c r="Y32" s="134">
        <v>1576030.923048276</v>
      </c>
      <c r="Z32" s="131">
        <v>1</v>
      </c>
      <c r="AA32" s="129">
        <v>2</v>
      </c>
      <c r="AB32" s="134">
        <v>1576030.923048276</v>
      </c>
      <c r="AC32" s="131">
        <v>1</v>
      </c>
      <c r="AD32" s="129">
        <v>2</v>
      </c>
      <c r="AE32" s="134">
        <v>740944</v>
      </c>
      <c r="AF32" s="131">
        <v>1</v>
      </c>
      <c r="AG32" s="92">
        <v>0.15</v>
      </c>
      <c r="AH32" s="92">
        <v>0.09</v>
      </c>
      <c r="AI32" s="92">
        <v>0.13</v>
      </c>
      <c r="AJ32" s="92">
        <v>0.09</v>
      </c>
      <c r="AK32" s="92">
        <v>0.12</v>
      </c>
      <c r="AL32" s="92">
        <v>0.06</v>
      </c>
      <c r="AM32" s="92">
        <f>1-AG32-AH32-AI32-AJ32-AK32-AL32</f>
        <v>0.36000000000000004</v>
      </c>
      <c r="AN32" s="81">
        <f t="shared" si="0"/>
        <v>0.15</v>
      </c>
      <c r="AO32" s="81">
        <f t="shared" si="1"/>
        <v>0.09</v>
      </c>
      <c r="AP32" s="81">
        <f t="shared" si="2"/>
        <v>0.13</v>
      </c>
      <c r="AQ32" s="81">
        <f t="shared" si="3"/>
        <v>0.09</v>
      </c>
      <c r="AR32" s="81">
        <f t="shared" si="4"/>
        <v>0.12</v>
      </c>
      <c r="AS32" s="81">
        <f t="shared" si="5"/>
        <v>0.06</v>
      </c>
      <c r="AT32" s="81">
        <f t="shared" si="7"/>
        <v>0.36000000000000004</v>
      </c>
      <c r="AU32" s="90">
        <f t="shared" si="6"/>
        <v>1</v>
      </c>
    </row>
    <row r="33" spans="1:47" s="83" customFormat="1">
      <c r="A33" s="82"/>
      <c r="B33" s="82" t="s">
        <v>173</v>
      </c>
      <c r="C33" s="140">
        <v>740944</v>
      </c>
      <c r="D33" s="200"/>
      <c r="E33" s="201"/>
      <c r="F33" s="202"/>
      <c r="G33" s="203"/>
      <c r="H33" s="200"/>
      <c r="I33" s="200"/>
      <c r="J33" s="200"/>
      <c r="K33" s="200"/>
      <c r="L33" s="202"/>
      <c r="M33" s="203"/>
      <c r="N33" s="200"/>
      <c r="O33" s="200"/>
      <c r="P33" s="200"/>
      <c r="Q33" s="200"/>
      <c r="R33" s="202"/>
      <c r="S33" s="200"/>
      <c r="T33" s="200"/>
      <c r="U33" s="200"/>
      <c r="V33" s="202"/>
      <c r="W33" s="200"/>
      <c r="X33" s="200"/>
      <c r="Y33" s="200"/>
      <c r="Z33" s="202"/>
      <c r="AA33" s="200"/>
      <c r="AB33" s="200"/>
      <c r="AC33" s="202"/>
      <c r="AD33" s="202"/>
      <c r="AE33" s="202"/>
      <c r="AF33" s="202"/>
      <c r="AG33" s="94"/>
      <c r="AH33" s="94"/>
      <c r="AI33" s="94"/>
      <c r="AJ33" s="94"/>
      <c r="AK33" s="94"/>
      <c r="AL33" s="94"/>
      <c r="AM33" s="94"/>
      <c r="AU33" s="93"/>
    </row>
    <row r="34" spans="1:47">
      <c r="E34" s="95"/>
      <c r="AG34" s="96"/>
      <c r="AH34" s="97"/>
      <c r="AI34" s="96"/>
      <c r="AJ34" s="96"/>
      <c r="AK34" s="96"/>
      <c r="AL34" s="96"/>
      <c r="AM34" s="96"/>
    </row>
  </sheetData>
  <mergeCells count="35">
    <mergeCell ref="F3:F4"/>
    <mergeCell ref="A3:A4"/>
    <mergeCell ref="B3:B4"/>
    <mergeCell ref="C3:C4"/>
    <mergeCell ref="D3:D4"/>
    <mergeCell ref="E3:E4"/>
    <mergeCell ref="R3:R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D3:AD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E3:AE4"/>
    <mergeCell ref="AF3:AF4"/>
    <mergeCell ref="AG3:AM3"/>
    <mergeCell ref="AN3:AT3"/>
    <mergeCell ref="AU3:AU4"/>
  </mergeCells>
  <pageMargins left="0.70866141732283472" right="0.51181102362204722" top="0.74803149606299213" bottom="0.74803149606299213" header="0.31496062992125984" footer="0.31496062992125984"/>
  <pageSetup paperSize="9" scale="50" fitToWidth="0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X34"/>
  <sheetViews>
    <sheetView topLeftCell="H1" zoomScale="55" zoomScaleNormal="55" workbookViewId="0">
      <pane xSplit="2" ySplit="4" topLeftCell="J5" activePane="bottomRight" state="frozen"/>
      <selection activeCell="H1" sqref="H1"/>
      <selection pane="topRight" activeCell="J1" sqref="J1"/>
      <selection pane="bottomLeft" activeCell="H4" sqref="H4"/>
      <selection pane="bottomRight" activeCell="K29" sqref="K29"/>
    </sheetView>
  </sheetViews>
  <sheetFormatPr defaultRowHeight="23.25"/>
  <cols>
    <col min="1" max="1" width="5" hidden="1" customWidth="1"/>
    <col min="2" max="2" width="21.5" hidden="1" customWidth="1"/>
    <col min="3" max="3" width="13.08203125" hidden="1" customWidth="1"/>
    <col min="4" max="4" width="11.6640625" hidden="1" customWidth="1"/>
    <col min="5" max="5" width="10.6640625" hidden="1" customWidth="1"/>
    <col min="6" max="6" width="10.83203125" hidden="1" customWidth="1"/>
    <col min="7" max="7" width="0" hidden="1" customWidth="1"/>
    <col min="8" max="8" width="6.08203125" customWidth="1"/>
    <col min="9" max="9" width="18.5" customWidth="1"/>
    <col min="10" max="10" width="12.83203125" customWidth="1"/>
    <col min="11" max="11" width="14.58203125" customWidth="1"/>
    <col min="12" max="12" width="13.4140625" customWidth="1"/>
    <col min="13" max="13" width="14.4140625" customWidth="1"/>
    <col min="14" max="14" width="13.6640625" style="11" customWidth="1"/>
    <col min="15" max="15" width="13.6640625" customWidth="1"/>
    <col min="16" max="16" width="11.5" customWidth="1"/>
    <col min="17" max="17" width="14.6640625" customWidth="1"/>
    <col min="18" max="18" width="11.1640625" customWidth="1"/>
    <col min="19" max="19" width="11.5" style="8" customWidth="1"/>
    <col min="20" max="20" width="10.1640625" customWidth="1"/>
    <col min="21" max="21" width="11.33203125" style="8" customWidth="1"/>
    <col min="22" max="22" width="10.1640625" customWidth="1"/>
    <col min="23" max="23" width="12.08203125" customWidth="1"/>
    <col min="24" max="24" width="15.08203125" customWidth="1"/>
  </cols>
  <sheetData>
    <row r="1" spans="1:24">
      <c r="J1" s="24" t="s">
        <v>129</v>
      </c>
    </row>
    <row r="2" spans="1:24">
      <c r="C2" s="293" t="s">
        <v>37</v>
      </c>
      <c r="D2" s="293"/>
      <c r="E2" s="293"/>
      <c r="F2" s="293"/>
      <c r="G2" s="293"/>
    </row>
    <row r="3" spans="1:24" ht="23.25" customHeight="1">
      <c r="H3" s="294" t="s">
        <v>29</v>
      </c>
      <c r="I3" s="296" t="s">
        <v>0</v>
      </c>
      <c r="J3" s="296" t="s">
        <v>182</v>
      </c>
      <c r="K3" s="296" t="s">
        <v>177</v>
      </c>
      <c r="L3" s="285" t="s">
        <v>134</v>
      </c>
      <c r="M3" s="285" t="s">
        <v>101</v>
      </c>
      <c r="N3" s="289" t="s">
        <v>181</v>
      </c>
      <c r="O3" s="296" t="s">
        <v>178</v>
      </c>
      <c r="P3" s="285" t="s">
        <v>53</v>
      </c>
      <c r="Q3" s="285" t="s">
        <v>101</v>
      </c>
      <c r="R3" s="289" t="s">
        <v>54</v>
      </c>
      <c r="S3" s="287" t="s">
        <v>198</v>
      </c>
      <c r="T3" s="289" t="s">
        <v>55</v>
      </c>
      <c r="U3" s="287" t="s">
        <v>198</v>
      </c>
      <c r="V3" s="289" t="s">
        <v>61</v>
      </c>
      <c r="W3" s="291" t="s">
        <v>56</v>
      </c>
      <c r="X3" s="285" t="s">
        <v>57</v>
      </c>
    </row>
    <row r="4" spans="1:24" ht="97.5">
      <c r="A4" s="2" t="s">
        <v>29</v>
      </c>
      <c r="B4" s="2" t="s">
        <v>30</v>
      </c>
      <c r="C4" s="2" t="s">
        <v>39</v>
      </c>
      <c r="D4" s="2" t="s">
        <v>38</v>
      </c>
      <c r="E4" s="2" t="s">
        <v>37</v>
      </c>
      <c r="F4" s="4"/>
      <c r="H4" s="295"/>
      <c r="I4" s="297"/>
      <c r="J4" s="297"/>
      <c r="K4" s="297"/>
      <c r="L4" s="286"/>
      <c r="M4" s="286"/>
      <c r="N4" s="290"/>
      <c r="O4" s="297"/>
      <c r="P4" s="286"/>
      <c r="Q4" s="286"/>
      <c r="R4" s="290"/>
      <c r="S4" s="288"/>
      <c r="T4" s="290"/>
      <c r="U4" s="288"/>
      <c r="V4" s="290"/>
      <c r="W4" s="292"/>
      <c r="X4" s="286"/>
    </row>
    <row r="5" spans="1:24" s="181" customFormat="1" ht="28.5">
      <c r="A5" s="179"/>
      <c r="B5" s="179"/>
      <c r="C5" s="179"/>
      <c r="D5" s="179"/>
      <c r="E5" s="179"/>
      <c r="F5" s="180"/>
      <c r="H5" s="182">
        <v>1</v>
      </c>
      <c r="I5" s="65">
        <v>2</v>
      </c>
      <c r="J5" s="65">
        <v>3</v>
      </c>
      <c r="K5" s="65">
        <v>4</v>
      </c>
      <c r="L5" s="183">
        <v>5</v>
      </c>
      <c r="M5" s="183" t="s">
        <v>103</v>
      </c>
      <c r="N5" s="184" t="s">
        <v>104</v>
      </c>
      <c r="O5" s="65">
        <v>8</v>
      </c>
      <c r="P5" s="183">
        <v>9</v>
      </c>
      <c r="Q5" s="183" t="s">
        <v>105</v>
      </c>
      <c r="R5" s="184" t="s">
        <v>106</v>
      </c>
      <c r="S5" s="185">
        <v>13</v>
      </c>
      <c r="T5" s="184" t="s">
        <v>107</v>
      </c>
      <c r="U5" s="185">
        <v>15</v>
      </c>
      <c r="V5" s="184" t="s">
        <v>108</v>
      </c>
      <c r="W5" s="186" t="s">
        <v>109</v>
      </c>
      <c r="X5" s="183" t="s">
        <v>110</v>
      </c>
    </row>
    <row r="6" spans="1:24">
      <c r="A6" s="5">
        <v>1</v>
      </c>
      <c r="B6" s="1" t="s">
        <v>31</v>
      </c>
      <c r="C6" s="7">
        <v>12793328</v>
      </c>
      <c r="D6" s="6">
        <v>71061495</v>
      </c>
      <c r="E6" s="4">
        <f>C6/D6</f>
        <v>0.18003178796055444</v>
      </c>
      <c r="F6" s="4"/>
      <c r="H6" s="5">
        <v>1</v>
      </c>
      <c r="I6" s="1" t="s">
        <v>1</v>
      </c>
      <c r="J6" s="227">
        <v>14216</v>
      </c>
      <c r="K6" s="227">
        <v>292301.40000000002</v>
      </c>
      <c r="L6" s="228"/>
      <c r="M6" s="229">
        <f>$L$32/$K$32</f>
        <v>0.18036598223280079</v>
      </c>
      <c r="N6" s="230">
        <f>K6*M6*0.15</f>
        <v>7908.1843678534196</v>
      </c>
      <c r="O6" s="231">
        <v>42502</v>
      </c>
      <c r="P6" s="232"/>
      <c r="Q6" s="229">
        <f>$P$32/$O$32</f>
        <v>6.7383473043365991E-2</v>
      </c>
      <c r="R6" s="233">
        <f>O6*Q6</f>
        <v>2863.9323712891414</v>
      </c>
      <c r="S6" s="234">
        <v>790.56729954705827</v>
      </c>
      <c r="T6" s="230">
        <f>S6</f>
        <v>790.56729954705827</v>
      </c>
      <c r="U6" s="234">
        <v>2950.6019753860178</v>
      </c>
      <c r="V6" s="230">
        <f>U6</f>
        <v>2950.6019753860178</v>
      </c>
      <c r="W6" s="235">
        <f t="shared" ref="W6:W31" si="0">N6+R6+T6+V6</f>
        <v>14513.286014075637</v>
      </c>
      <c r="X6" s="236">
        <f t="shared" ref="X6:X32" si="1">(W6/J6)/($W$32/$J$32)</f>
        <v>0.39865235842382524</v>
      </c>
    </row>
    <row r="7" spans="1:24">
      <c r="A7" s="5">
        <v>2</v>
      </c>
      <c r="B7" s="1" t="s">
        <v>32</v>
      </c>
      <c r="C7" s="7">
        <v>736335</v>
      </c>
      <c r="D7" s="6">
        <v>8704404</v>
      </c>
      <c r="E7" s="4">
        <f>C7/D7</f>
        <v>8.4593385141590399E-2</v>
      </c>
      <c r="F7" s="4"/>
      <c r="H7" s="5">
        <v>2</v>
      </c>
      <c r="I7" s="1" t="s">
        <v>2</v>
      </c>
      <c r="J7" s="227">
        <v>15173</v>
      </c>
      <c r="K7" s="227">
        <v>374507.3</v>
      </c>
      <c r="L7" s="228"/>
      <c r="M7" s="229">
        <f t="shared" ref="M7:M32" si="2">$L$32/$K$32</f>
        <v>0.18036598223280079</v>
      </c>
      <c r="N7" s="230">
        <f t="shared" ref="N7:N31" si="3">K7*M7*0.15</f>
        <v>10132.256552678127</v>
      </c>
      <c r="O7" s="231">
        <v>65243</v>
      </c>
      <c r="P7" s="232"/>
      <c r="Q7" s="229">
        <f t="shared" ref="Q7:Q32" si="4">$P$32/$O$32</f>
        <v>6.7383473043365991E-2</v>
      </c>
      <c r="R7" s="233">
        <f t="shared" ref="R7:R31" si="5">O7*Q7</f>
        <v>4396.299931768327</v>
      </c>
      <c r="S7" s="234">
        <v>1585.6955247858918</v>
      </c>
      <c r="T7" s="230">
        <f t="shared" ref="T7:T31" si="6">S7</f>
        <v>1585.6955247858918</v>
      </c>
      <c r="U7" s="234">
        <v>5359.8790405590971</v>
      </c>
      <c r="V7" s="230">
        <f t="shared" ref="V7:V30" si="7">U7</f>
        <v>5359.8790405590971</v>
      </c>
      <c r="W7" s="235">
        <f t="shared" si="0"/>
        <v>21474.131049791442</v>
      </c>
      <c r="X7" s="236">
        <f t="shared" si="1"/>
        <v>0.55264995605767686</v>
      </c>
    </row>
    <row r="8" spans="1:24">
      <c r="A8" s="5">
        <v>3</v>
      </c>
      <c r="B8" s="1" t="s">
        <v>33</v>
      </c>
      <c r="C8" s="7">
        <v>28690.5</v>
      </c>
      <c r="D8" s="6">
        <v>399937</v>
      </c>
      <c r="E8" s="4">
        <f>C8/D8</f>
        <v>7.173754866391456E-2</v>
      </c>
      <c r="F8" s="4"/>
      <c r="H8" s="5">
        <v>3</v>
      </c>
      <c r="I8" s="1" t="s">
        <v>3</v>
      </c>
      <c r="J8" s="227">
        <v>33419</v>
      </c>
      <c r="K8" s="227">
        <v>903251.7</v>
      </c>
      <c r="L8" s="228"/>
      <c r="M8" s="229">
        <f>$L$32/$K$32</f>
        <v>0.18036598223280079</v>
      </c>
      <c r="N8" s="230">
        <f t="shared" si="3"/>
        <v>24437.382011092064</v>
      </c>
      <c r="O8" s="231">
        <v>198246</v>
      </c>
      <c r="P8" s="232"/>
      <c r="Q8" s="229">
        <f>$P$32/$O$32</f>
        <v>6.7383473043365991E-2</v>
      </c>
      <c r="R8" s="233">
        <f t="shared" si="5"/>
        <v>13358.503996955134</v>
      </c>
      <c r="S8" s="234">
        <v>4079.9334471188185</v>
      </c>
      <c r="T8" s="230">
        <f t="shared" si="6"/>
        <v>4079.9334471188185</v>
      </c>
      <c r="U8" s="234">
        <v>3092.9221395734571</v>
      </c>
      <c r="V8" s="230">
        <f t="shared" si="7"/>
        <v>3092.9221395734571</v>
      </c>
      <c r="W8" s="235">
        <f t="shared" si="0"/>
        <v>44968.741594739477</v>
      </c>
      <c r="X8" s="236">
        <f t="shared" si="1"/>
        <v>0.52544018333051201</v>
      </c>
    </row>
    <row r="9" spans="1:24">
      <c r="A9" s="5">
        <v>4</v>
      </c>
      <c r="B9" s="1" t="s">
        <v>34</v>
      </c>
      <c r="C9" s="7">
        <v>707808.5</v>
      </c>
      <c r="D9" s="6">
        <v>141285941</v>
      </c>
      <c r="E9" s="4">
        <f>C9/D9</f>
        <v>5.0097588973838526E-3</v>
      </c>
      <c r="F9" s="4"/>
      <c r="H9" s="5">
        <v>4</v>
      </c>
      <c r="I9" s="1" t="s">
        <v>4</v>
      </c>
      <c r="J9" s="227">
        <v>31105</v>
      </c>
      <c r="K9" s="227">
        <v>1592161.7</v>
      </c>
      <c r="L9" s="228"/>
      <c r="M9" s="229">
        <f t="shared" si="2"/>
        <v>0.18036598223280079</v>
      </c>
      <c r="N9" s="230">
        <f t="shared" si="3"/>
        <v>43075.771334091878</v>
      </c>
      <c r="O9" s="231">
        <v>191370</v>
      </c>
      <c r="P9" s="232"/>
      <c r="Q9" s="229">
        <f t="shared" si="4"/>
        <v>6.7383473043365991E-2</v>
      </c>
      <c r="R9" s="233">
        <f t="shared" si="5"/>
        <v>12895.175236308949</v>
      </c>
      <c r="S9" s="234">
        <v>3254.5756436223751</v>
      </c>
      <c r="T9" s="230">
        <f t="shared" si="6"/>
        <v>3254.5756436223751</v>
      </c>
      <c r="U9" s="234">
        <v>4386.5107747771463</v>
      </c>
      <c r="V9" s="230">
        <f t="shared" si="7"/>
        <v>4386.5107747771463</v>
      </c>
      <c r="W9" s="235">
        <f t="shared" si="0"/>
        <v>63612.032988800347</v>
      </c>
      <c r="X9" s="236">
        <f t="shared" si="1"/>
        <v>0.79857381981908804</v>
      </c>
    </row>
    <row r="10" spans="1:24">
      <c r="A10" s="5">
        <v>5</v>
      </c>
      <c r="B10" s="1" t="s">
        <v>35</v>
      </c>
      <c r="C10" s="7">
        <v>166334.79999999999</v>
      </c>
      <c r="D10" s="6">
        <v>414965447</v>
      </c>
      <c r="E10" s="4">
        <f>C10/D10</f>
        <v>4.0084012103301696E-4</v>
      </c>
      <c r="F10" s="4"/>
      <c r="H10" s="5">
        <v>5</v>
      </c>
      <c r="I10" s="1" t="s">
        <v>5</v>
      </c>
      <c r="J10" s="227">
        <v>22893</v>
      </c>
      <c r="K10" s="227">
        <v>601036.9</v>
      </c>
      <c r="L10" s="228"/>
      <c r="M10" s="229">
        <f t="shared" si="2"/>
        <v>0.18036598223280079</v>
      </c>
      <c r="N10" s="230">
        <f t="shared" si="3"/>
        <v>16260.991623998649</v>
      </c>
      <c r="O10" s="231">
        <v>110917</v>
      </c>
      <c r="P10" s="232"/>
      <c r="Q10" s="229">
        <f t="shared" si="4"/>
        <v>6.7383473043365991E-2</v>
      </c>
      <c r="R10" s="233">
        <f t="shared" si="5"/>
        <v>7473.972679551026</v>
      </c>
      <c r="S10" s="234">
        <v>2221.2175513278698</v>
      </c>
      <c r="T10" s="230">
        <f t="shared" si="6"/>
        <v>2221.2175513278698</v>
      </c>
      <c r="U10" s="234">
        <v>3291.1537968345338</v>
      </c>
      <c r="V10" s="230">
        <f t="shared" si="7"/>
        <v>3291.1537968345338</v>
      </c>
      <c r="W10" s="235">
        <f t="shared" si="0"/>
        <v>29247.335651712077</v>
      </c>
      <c r="X10" s="236">
        <f t="shared" si="1"/>
        <v>0.49887254026781064</v>
      </c>
    </row>
    <row r="11" spans="1:24">
      <c r="A11" s="5">
        <v>6</v>
      </c>
      <c r="B11" s="1" t="s">
        <v>36</v>
      </c>
      <c r="C11" s="7">
        <v>287557.2</v>
      </c>
      <c r="D11" s="6"/>
      <c r="E11" s="4"/>
      <c r="F11" s="4"/>
      <c r="H11" s="5">
        <v>6</v>
      </c>
      <c r="I11" s="1" t="s">
        <v>6</v>
      </c>
      <c r="J11" s="227">
        <v>34528</v>
      </c>
      <c r="K11" s="227">
        <v>644228.80000000005</v>
      </c>
      <c r="L11" s="228"/>
      <c r="M11" s="229">
        <f t="shared" si="2"/>
        <v>0.18036598223280079</v>
      </c>
      <c r="N11" s="230">
        <f t="shared" si="3"/>
        <v>17429.544044198785</v>
      </c>
      <c r="O11" s="231">
        <v>91281</v>
      </c>
      <c r="P11" s="232"/>
      <c r="Q11" s="229">
        <f t="shared" si="4"/>
        <v>6.7383473043365991E-2</v>
      </c>
      <c r="R11" s="233">
        <f t="shared" si="5"/>
        <v>6150.830802871491</v>
      </c>
      <c r="S11" s="234">
        <v>1133.2561801945078</v>
      </c>
      <c r="T11" s="230">
        <f t="shared" si="6"/>
        <v>1133.2561801945078</v>
      </c>
      <c r="U11" s="234">
        <v>4915.1285274733491</v>
      </c>
      <c r="V11" s="230">
        <f t="shared" si="7"/>
        <v>4915.1285274733491</v>
      </c>
      <c r="W11" s="235">
        <f t="shared" si="0"/>
        <v>29628.759554738135</v>
      </c>
      <c r="X11" s="236">
        <f t="shared" si="1"/>
        <v>0.33507964378302824</v>
      </c>
    </row>
    <row r="12" spans="1:24">
      <c r="A12" s="1"/>
      <c r="B12" s="1"/>
      <c r="C12" s="1"/>
      <c r="D12" s="1"/>
      <c r="E12" s="4"/>
      <c r="F12" s="4"/>
      <c r="H12" s="5">
        <v>7</v>
      </c>
      <c r="I12" s="1" t="s">
        <v>7</v>
      </c>
      <c r="J12" s="227">
        <v>18445</v>
      </c>
      <c r="K12" s="227">
        <v>703088.5</v>
      </c>
      <c r="L12" s="228"/>
      <c r="M12" s="229">
        <f t="shared" si="2"/>
        <v>0.18036598223280079</v>
      </c>
      <c r="N12" s="230">
        <f t="shared" si="3"/>
        <v>19021.987184862981</v>
      </c>
      <c r="O12" s="231">
        <v>107708</v>
      </c>
      <c r="P12" s="232"/>
      <c r="Q12" s="229">
        <f t="shared" si="4"/>
        <v>6.7383473043365991E-2</v>
      </c>
      <c r="R12" s="233">
        <f t="shared" si="5"/>
        <v>7257.7391145548645</v>
      </c>
      <c r="S12" s="234">
        <v>2277.9327458895636</v>
      </c>
      <c r="T12" s="230">
        <f t="shared" si="6"/>
        <v>2277.9327458895636</v>
      </c>
      <c r="U12" s="234">
        <v>3227.6180092508553</v>
      </c>
      <c r="V12" s="230">
        <f t="shared" si="7"/>
        <v>3227.6180092508553</v>
      </c>
      <c r="W12" s="235">
        <f t="shared" si="0"/>
        <v>31785.277054558264</v>
      </c>
      <c r="X12" s="236">
        <f t="shared" si="1"/>
        <v>0.67290435684113059</v>
      </c>
    </row>
    <row r="13" spans="1:24">
      <c r="A13" s="1"/>
      <c r="B13" s="1"/>
      <c r="C13" s="1"/>
      <c r="D13" s="1"/>
      <c r="E13" s="4"/>
      <c r="F13" s="4"/>
      <c r="H13" s="5">
        <v>8</v>
      </c>
      <c r="I13" s="1" t="s">
        <v>8</v>
      </c>
      <c r="J13" s="227">
        <v>24567</v>
      </c>
      <c r="K13" s="227">
        <v>563239</v>
      </c>
      <c r="L13" s="228"/>
      <c r="M13" s="229">
        <f t="shared" si="2"/>
        <v>0.18036598223280079</v>
      </c>
      <c r="N13" s="230">
        <f t="shared" si="3"/>
        <v>15238.373320023071</v>
      </c>
      <c r="O13" s="231">
        <v>180222</v>
      </c>
      <c r="P13" s="232"/>
      <c r="Q13" s="229">
        <f t="shared" si="4"/>
        <v>6.7383473043365991E-2</v>
      </c>
      <c r="R13" s="233">
        <f t="shared" si="5"/>
        <v>12143.984278821506</v>
      </c>
      <c r="S13" s="234">
        <v>2247.327811465439</v>
      </c>
      <c r="T13" s="230">
        <f t="shared" si="6"/>
        <v>2247.327811465439</v>
      </c>
      <c r="U13" s="234">
        <v>2759.9946126349832</v>
      </c>
      <c r="V13" s="230">
        <f t="shared" si="7"/>
        <v>2759.9946126349832</v>
      </c>
      <c r="W13" s="235">
        <f t="shared" si="0"/>
        <v>32389.680022944998</v>
      </c>
      <c r="X13" s="236">
        <f t="shared" si="1"/>
        <v>0.51482606943593412</v>
      </c>
    </row>
    <row r="14" spans="1:24">
      <c r="A14" s="1"/>
      <c r="B14" s="1"/>
      <c r="C14" s="1"/>
      <c r="D14" s="1"/>
      <c r="E14" s="4"/>
      <c r="F14" s="4"/>
      <c r="H14" s="5">
        <v>9</v>
      </c>
      <c r="I14" s="1" t="s">
        <v>9</v>
      </c>
      <c r="J14" s="227">
        <v>13849</v>
      </c>
      <c r="K14" s="227">
        <v>740978.1</v>
      </c>
      <c r="L14" s="228"/>
      <c r="M14" s="229">
        <f t="shared" si="2"/>
        <v>0.18036598223280079</v>
      </c>
      <c r="N14" s="230">
        <f t="shared" si="3"/>
        <v>20047.086422924171</v>
      </c>
      <c r="O14" s="231">
        <v>63247</v>
      </c>
      <c r="P14" s="232"/>
      <c r="Q14" s="229">
        <f t="shared" si="4"/>
        <v>6.7383473043365991E-2</v>
      </c>
      <c r="R14" s="233">
        <f t="shared" si="5"/>
        <v>4261.8025195737691</v>
      </c>
      <c r="S14" s="234">
        <v>1420.3067663963175</v>
      </c>
      <c r="T14" s="230">
        <f t="shared" si="6"/>
        <v>1420.3067663963175</v>
      </c>
      <c r="U14" s="234">
        <v>3847.7272960675546</v>
      </c>
      <c r="V14" s="230">
        <f t="shared" si="7"/>
        <v>3847.7272960675546</v>
      </c>
      <c r="W14" s="235">
        <f t="shared" si="0"/>
        <v>29576.923004961813</v>
      </c>
      <c r="X14" s="236">
        <f t="shared" si="1"/>
        <v>0.8339510772497063</v>
      </c>
    </row>
    <row r="15" spans="1:24">
      <c r="A15" s="1"/>
      <c r="B15" s="1"/>
      <c r="C15" s="1"/>
      <c r="D15" s="1"/>
      <c r="E15" s="4"/>
      <c r="F15" s="4"/>
      <c r="H15" s="5">
        <v>10</v>
      </c>
      <c r="I15" s="1" t="s">
        <v>10</v>
      </c>
      <c r="J15" s="227">
        <v>13568</v>
      </c>
      <c r="K15" s="227">
        <v>354775.4</v>
      </c>
      <c r="L15" s="228"/>
      <c r="M15" s="229">
        <f t="shared" si="2"/>
        <v>0.18036598223280079</v>
      </c>
      <c r="N15" s="230">
        <f t="shared" si="3"/>
        <v>9598.4120239552194</v>
      </c>
      <c r="O15" s="231">
        <v>51574</v>
      </c>
      <c r="P15" s="232"/>
      <c r="Q15" s="229">
        <f t="shared" si="4"/>
        <v>6.7383473043365991E-2</v>
      </c>
      <c r="R15" s="233">
        <f t="shared" si="5"/>
        <v>3475.2352387385577</v>
      </c>
      <c r="S15" s="234">
        <v>1353.6458121772425</v>
      </c>
      <c r="T15" s="230">
        <f t="shared" si="6"/>
        <v>1353.6458121772425</v>
      </c>
      <c r="U15" s="234">
        <v>3606.2913032495771</v>
      </c>
      <c r="V15" s="230">
        <f t="shared" si="7"/>
        <v>3606.2913032495771</v>
      </c>
      <c r="W15" s="235">
        <f t="shared" si="0"/>
        <v>18033.584378120599</v>
      </c>
      <c r="X15" s="236">
        <f t="shared" si="1"/>
        <v>0.51900581028955284</v>
      </c>
    </row>
    <row r="16" spans="1:24">
      <c r="H16" s="5">
        <v>11</v>
      </c>
      <c r="I16" s="1" t="s">
        <v>11</v>
      </c>
      <c r="J16" s="227">
        <v>21562</v>
      </c>
      <c r="K16" s="227">
        <v>564588.80000000005</v>
      </c>
      <c r="L16" s="228"/>
      <c r="M16" s="229">
        <f t="shared" si="2"/>
        <v>0.18036598223280079</v>
      </c>
      <c r="N16" s="230">
        <f t="shared" si="3"/>
        <v>15274.892020445748</v>
      </c>
      <c r="O16" s="231">
        <v>85985</v>
      </c>
      <c r="P16" s="232"/>
      <c r="Q16" s="229">
        <f t="shared" si="4"/>
        <v>6.7383473043365991E-2</v>
      </c>
      <c r="R16" s="233">
        <f t="shared" si="5"/>
        <v>5793.9679296338245</v>
      </c>
      <c r="S16" s="234">
        <v>2637.1084749155716</v>
      </c>
      <c r="T16" s="230">
        <f t="shared" si="6"/>
        <v>2637.1084749155716</v>
      </c>
      <c r="U16" s="234">
        <v>5131.1502052578553</v>
      </c>
      <c r="V16" s="230">
        <f t="shared" si="7"/>
        <v>5131.1502052578553</v>
      </c>
      <c r="W16" s="235">
        <f t="shared" si="0"/>
        <v>28837.118630252997</v>
      </c>
      <c r="X16" s="236">
        <f t="shared" si="1"/>
        <v>0.52223842244591456</v>
      </c>
    </row>
    <row r="17" spans="8:24">
      <c r="H17" s="5">
        <v>12</v>
      </c>
      <c r="I17" s="1" t="s">
        <v>12</v>
      </c>
      <c r="J17" s="227">
        <v>32107</v>
      </c>
      <c r="K17" s="227">
        <v>1255084.8</v>
      </c>
      <c r="L17" s="228"/>
      <c r="M17" s="229">
        <f t="shared" si="2"/>
        <v>0.18036598223280079</v>
      </c>
      <c r="N17" s="230">
        <f t="shared" si="3"/>
        <v>33956.19041061875</v>
      </c>
      <c r="O17" s="231">
        <v>159157</v>
      </c>
      <c r="P17" s="232"/>
      <c r="Q17" s="229">
        <f t="shared" si="4"/>
        <v>6.7383473043365991E-2</v>
      </c>
      <c r="R17" s="233">
        <f t="shared" si="5"/>
        <v>10724.551419163001</v>
      </c>
      <c r="S17" s="234">
        <v>3163.7064699906891</v>
      </c>
      <c r="T17" s="230">
        <f t="shared" si="6"/>
        <v>3163.7064699906891</v>
      </c>
      <c r="U17" s="234">
        <v>5337.0061570289727</v>
      </c>
      <c r="V17" s="230">
        <f t="shared" si="7"/>
        <v>5337.0061570289727</v>
      </c>
      <c r="W17" s="235">
        <f t="shared" si="0"/>
        <v>53181.45445680141</v>
      </c>
      <c r="X17" s="236">
        <f t="shared" si="1"/>
        <v>0.64679474257907876</v>
      </c>
    </row>
    <row r="18" spans="8:24">
      <c r="H18" s="5">
        <v>13</v>
      </c>
      <c r="I18" s="1" t="s">
        <v>13</v>
      </c>
      <c r="J18" s="227">
        <v>11903</v>
      </c>
      <c r="K18" s="227">
        <v>381023.7</v>
      </c>
      <c r="L18" s="228"/>
      <c r="M18" s="229">
        <f t="shared" si="2"/>
        <v>0.18036598223280079</v>
      </c>
      <c r="N18" s="230">
        <f t="shared" si="3"/>
        <v>10308.557085671404</v>
      </c>
      <c r="O18" s="231">
        <v>52579</v>
      </c>
      <c r="P18" s="232"/>
      <c r="Q18" s="229">
        <f t="shared" si="4"/>
        <v>6.7383473043365991E-2</v>
      </c>
      <c r="R18" s="233">
        <f t="shared" si="5"/>
        <v>3542.9556291471404</v>
      </c>
      <c r="S18" s="234">
        <v>1049.2658979739351</v>
      </c>
      <c r="T18" s="230">
        <f t="shared" si="6"/>
        <v>1049.2658979739351</v>
      </c>
      <c r="U18" s="234">
        <v>2081.4324012412994</v>
      </c>
      <c r="V18" s="230">
        <f t="shared" si="7"/>
        <v>2081.4324012412994</v>
      </c>
      <c r="W18" s="235">
        <f t="shared" si="0"/>
        <v>16982.211014033779</v>
      </c>
      <c r="X18" s="236">
        <f t="shared" si="1"/>
        <v>0.5571136480642005</v>
      </c>
    </row>
    <row r="19" spans="8:24">
      <c r="H19" s="5">
        <v>14</v>
      </c>
      <c r="I19" s="1" t="s">
        <v>14</v>
      </c>
      <c r="J19" s="227">
        <v>22204</v>
      </c>
      <c r="K19" s="227">
        <v>515702.7</v>
      </c>
      <c r="L19" s="228"/>
      <c r="M19" s="229">
        <f t="shared" si="2"/>
        <v>0.18036598223280079</v>
      </c>
      <c r="N19" s="230">
        <f t="shared" si="3"/>
        <v>13952.28360384111</v>
      </c>
      <c r="O19" s="231">
        <v>91798</v>
      </c>
      <c r="P19" s="232"/>
      <c r="Q19" s="229">
        <f t="shared" si="4"/>
        <v>6.7383473043365991E-2</v>
      </c>
      <c r="R19" s="233">
        <f t="shared" si="5"/>
        <v>6185.6680584349115</v>
      </c>
      <c r="S19" s="234">
        <v>2371.9300294627592</v>
      </c>
      <c r="T19" s="230">
        <f t="shared" si="6"/>
        <v>2371.9300294627592</v>
      </c>
      <c r="U19" s="234">
        <v>4165.4062339859456</v>
      </c>
      <c r="V19" s="230">
        <f t="shared" si="7"/>
        <v>4165.4062339859456</v>
      </c>
      <c r="W19" s="235">
        <f t="shared" si="0"/>
        <v>26675.287925724726</v>
      </c>
      <c r="X19" s="236">
        <f t="shared" si="1"/>
        <v>0.46911994274886287</v>
      </c>
    </row>
    <row r="20" spans="8:24">
      <c r="H20" s="5">
        <v>15</v>
      </c>
      <c r="I20" s="1" t="s">
        <v>15</v>
      </c>
      <c r="J20" s="227">
        <v>35375</v>
      </c>
      <c r="K20" s="227">
        <v>1862058.5</v>
      </c>
      <c r="L20" s="228"/>
      <c r="M20" s="229">
        <f t="shared" si="2"/>
        <v>0.18036598223280079</v>
      </c>
      <c r="N20" s="230">
        <f t="shared" si="3"/>
        <v>50377.801549115349</v>
      </c>
      <c r="O20" s="237">
        <v>147544</v>
      </c>
      <c r="P20" s="232"/>
      <c r="Q20" s="229">
        <f t="shared" si="4"/>
        <v>6.7383473043365991E-2</v>
      </c>
      <c r="R20" s="233">
        <f t="shared" si="5"/>
        <v>9942.0271467103921</v>
      </c>
      <c r="S20" s="234">
        <v>4063.8338734324766</v>
      </c>
      <c r="T20" s="230">
        <f t="shared" si="6"/>
        <v>4063.8338734324766</v>
      </c>
      <c r="U20" s="234">
        <v>6526.3961005954288</v>
      </c>
      <c r="V20" s="230">
        <f t="shared" si="7"/>
        <v>6526.3961005954288</v>
      </c>
      <c r="W20" s="235">
        <f t="shared" si="0"/>
        <v>70910.05866985365</v>
      </c>
      <c r="X20" s="236">
        <f t="shared" si="1"/>
        <v>0.78273975982304445</v>
      </c>
    </row>
    <row r="21" spans="8:24">
      <c r="H21" s="5">
        <v>16</v>
      </c>
      <c r="I21" s="1" t="s">
        <v>16</v>
      </c>
      <c r="J21" s="227">
        <v>62039</v>
      </c>
      <c r="K21" s="227">
        <v>2528680.9</v>
      </c>
      <c r="L21" s="228"/>
      <c r="M21" s="229">
        <f t="shared" si="2"/>
        <v>0.18036598223280079</v>
      </c>
      <c r="N21" s="230">
        <f t="shared" si="3"/>
        <v>68413.202142273396</v>
      </c>
      <c r="O21" s="237">
        <v>276558</v>
      </c>
      <c r="P21" s="232"/>
      <c r="Q21" s="229">
        <f t="shared" si="4"/>
        <v>6.7383473043365991E-2</v>
      </c>
      <c r="R21" s="233">
        <f t="shared" si="5"/>
        <v>18635.43853792721</v>
      </c>
      <c r="S21" s="234">
        <v>6992.1418971747544</v>
      </c>
      <c r="T21" s="230">
        <f t="shared" si="6"/>
        <v>6992.1418971747544</v>
      </c>
      <c r="U21" s="234">
        <v>7151.5882504188239</v>
      </c>
      <c r="V21" s="230">
        <f t="shared" si="7"/>
        <v>7151.5882504188239</v>
      </c>
      <c r="W21" s="235">
        <f t="shared" si="0"/>
        <v>101192.37082779418</v>
      </c>
      <c r="X21" s="236">
        <f t="shared" si="1"/>
        <v>0.63692600457664361</v>
      </c>
    </row>
    <row r="22" spans="8:24">
      <c r="H22" s="5">
        <v>17</v>
      </c>
      <c r="I22" s="1" t="s">
        <v>17</v>
      </c>
      <c r="J22" s="227">
        <v>11969</v>
      </c>
      <c r="K22" s="227">
        <v>326959.5</v>
      </c>
      <c r="L22" s="228"/>
      <c r="M22" s="229">
        <f t="shared" si="2"/>
        <v>0.18036598223280079</v>
      </c>
      <c r="N22" s="230">
        <f t="shared" si="3"/>
        <v>8845.8557051768148</v>
      </c>
      <c r="O22" s="237">
        <v>50397</v>
      </c>
      <c r="P22" s="232"/>
      <c r="Q22" s="229">
        <f t="shared" si="4"/>
        <v>6.7383473043365991E-2</v>
      </c>
      <c r="R22" s="233">
        <f t="shared" si="5"/>
        <v>3395.9248909665157</v>
      </c>
      <c r="S22" s="234">
        <v>1008.7610920023657</v>
      </c>
      <c r="T22" s="230">
        <f t="shared" si="6"/>
        <v>1008.7610920023657</v>
      </c>
      <c r="U22" s="234">
        <v>2935.353386365935</v>
      </c>
      <c r="V22" s="230">
        <f t="shared" si="7"/>
        <v>2935.353386365935</v>
      </c>
      <c r="W22" s="235">
        <f t="shared" si="0"/>
        <v>16185.895074511631</v>
      </c>
      <c r="X22" s="236">
        <f t="shared" si="1"/>
        <v>0.52806192221524051</v>
      </c>
    </row>
    <row r="23" spans="8:24">
      <c r="H23" s="5">
        <v>18</v>
      </c>
      <c r="I23" s="1" t="s">
        <v>18</v>
      </c>
      <c r="J23" s="227">
        <v>8495</v>
      </c>
      <c r="K23" s="227">
        <v>118487.5</v>
      </c>
      <c r="L23" s="228"/>
      <c r="M23" s="229">
        <f t="shared" si="2"/>
        <v>0.18036598223280079</v>
      </c>
      <c r="N23" s="230">
        <f t="shared" si="3"/>
        <v>3205.6671479713477</v>
      </c>
      <c r="O23" s="237">
        <v>16730</v>
      </c>
      <c r="P23" s="232"/>
      <c r="Q23" s="229">
        <f t="shared" si="4"/>
        <v>6.7383473043365991E-2</v>
      </c>
      <c r="R23" s="233">
        <f t="shared" si="5"/>
        <v>1127.3255040155129</v>
      </c>
      <c r="S23" s="234">
        <v>531.35350468921877</v>
      </c>
      <c r="T23" s="230">
        <f t="shared" si="6"/>
        <v>531.35350468921877</v>
      </c>
      <c r="U23" s="234">
        <v>3222.5351462441604</v>
      </c>
      <c r="V23" s="230">
        <f t="shared" si="7"/>
        <v>3222.5351462441604</v>
      </c>
      <c r="W23" s="235">
        <f t="shared" si="0"/>
        <v>8086.8813029202392</v>
      </c>
      <c r="X23" s="236">
        <f t="shared" si="1"/>
        <v>0.37172663814266105</v>
      </c>
    </row>
    <row r="24" spans="8:24">
      <c r="H24" s="5">
        <v>19</v>
      </c>
      <c r="I24" s="1" t="s">
        <v>19</v>
      </c>
      <c r="J24" s="227">
        <v>24672</v>
      </c>
      <c r="K24" s="227">
        <v>943402.9</v>
      </c>
      <c r="L24" s="228"/>
      <c r="M24" s="229">
        <f t="shared" si="2"/>
        <v>0.18036598223280079</v>
      </c>
      <c r="N24" s="230">
        <f t="shared" si="3"/>
        <v>25523.668604965911</v>
      </c>
      <c r="O24" s="237">
        <v>185967</v>
      </c>
      <c r="P24" s="232"/>
      <c r="Q24" s="229">
        <f t="shared" si="4"/>
        <v>6.7383473043365991E-2</v>
      </c>
      <c r="R24" s="233">
        <f t="shared" si="5"/>
        <v>12531.102331455642</v>
      </c>
      <c r="S24" s="234">
        <v>3844.9258118284888</v>
      </c>
      <c r="T24" s="230">
        <f t="shared" si="6"/>
        <v>3844.9258118284888</v>
      </c>
      <c r="U24" s="234">
        <v>5532.6963827867021</v>
      </c>
      <c r="V24" s="230">
        <f t="shared" si="7"/>
        <v>5532.6963827867021</v>
      </c>
      <c r="W24" s="235">
        <f t="shared" si="0"/>
        <v>47432.393131036748</v>
      </c>
      <c r="X24" s="236">
        <f t="shared" si="1"/>
        <v>0.7507177405978519</v>
      </c>
    </row>
    <row r="25" spans="8:24">
      <c r="H25" s="5">
        <v>20</v>
      </c>
      <c r="I25" s="1" t="s">
        <v>20</v>
      </c>
      <c r="J25" s="227">
        <v>16293</v>
      </c>
      <c r="K25" s="227">
        <v>438339</v>
      </c>
      <c r="L25" s="228"/>
      <c r="M25" s="229">
        <f t="shared" si="2"/>
        <v>0.18036598223280079</v>
      </c>
      <c r="N25" s="230">
        <f t="shared" si="3"/>
        <v>11859.21664289155</v>
      </c>
      <c r="O25" s="237">
        <v>74965</v>
      </c>
      <c r="P25" s="232"/>
      <c r="Q25" s="229">
        <f t="shared" si="4"/>
        <v>6.7383473043365991E-2</v>
      </c>
      <c r="R25" s="233">
        <f t="shared" si="5"/>
        <v>5051.4020566959316</v>
      </c>
      <c r="S25" s="234">
        <v>1905.4460448056057</v>
      </c>
      <c r="T25" s="230">
        <f t="shared" si="6"/>
        <v>1905.4460448056057</v>
      </c>
      <c r="U25" s="234">
        <v>3298.7780913445749</v>
      </c>
      <c r="V25" s="230">
        <f t="shared" si="7"/>
        <v>3298.7780913445749</v>
      </c>
      <c r="W25" s="235">
        <f t="shared" si="0"/>
        <v>22114.842835737662</v>
      </c>
      <c r="X25" s="236">
        <f t="shared" si="1"/>
        <v>0.53001577802853816</v>
      </c>
    </row>
    <row r="26" spans="8:24">
      <c r="H26" s="5">
        <v>21</v>
      </c>
      <c r="I26" s="1" t="s">
        <v>21</v>
      </c>
      <c r="J26" s="227">
        <v>14069</v>
      </c>
      <c r="K26" s="227">
        <v>384499.5</v>
      </c>
      <c r="L26" s="228"/>
      <c r="M26" s="229">
        <f>$L$32/$K$32</f>
        <v>0.18036598223280079</v>
      </c>
      <c r="N26" s="230">
        <f t="shared" si="3"/>
        <v>10402.594497828119</v>
      </c>
      <c r="O26" s="237">
        <v>77166</v>
      </c>
      <c r="P26" s="232"/>
      <c r="Q26" s="229">
        <f t="shared" si="4"/>
        <v>6.7383473043365991E-2</v>
      </c>
      <c r="R26" s="233">
        <f t="shared" si="5"/>
        <v>5199.7130808643797</v>
      </c>
      <c r="S26" s="234">
        <v>1337.8496727248601</v>
      </c>
      <c r="T26" s="230">
        <f t="shared" si="6"/>
        <v>1337.8496727248601</v>
      </c>
      <c r="U26" s="234">
        <v>2457.5642637366745</v>
      </c>
      <c r="V26" s="230">
        <f t="shared" si="7"/>
        <v>2457.5642637366745</v>
      </c>
      <c r="W26" s="235">
        <f t="shared" si="0"/>
        <v>19397.721515154029</v>
      </c>
      <c r="X26" s="236">
        <f t="shared" si="1"/>
        <v>0.53838566628643691</v>
      </c>
    </row>
    <row r="27" spans="8:24">
      <c r="H27" s="5">
        <v>22</v>
      </c>
      <c r="I27" s="1" t="s">
        <v>23</v>
      </c>
      <c r="J27" s="227">
        <v>34176</v>
      </c>
      <c r="K27" s="227">
        <v>2701056.5</v>
      </c>
      <c r="L27" s="228"/>
      <c r="M27" s="229">
        <f t="shared" si="2"/>
        <v>0.18036598223280079</v>
      </c>
      <c r="N27" s="230">
        <f t="shared" si="3"/>
        <v>73076.806303318663</v>
      </c>
      <c r="O27" s="237">
        <v>264811</v>
      </c>
      <c r="P27" s="232"/>
      <c r="Q27" s="229">
        <f t="shared" si="4"/>
        <v>6.7383473043365991E-2</v>
      </c>
      <c r="R27" s="233">
        <f t="shared" si="5"/>
        <v>17843.884880086793</v>
      </c>
      <c r="S27" s="234">
        <v>4618.2917378559987</v>
      </c>
      <c r="T27" s="230">
        <f t="shared" si="6"/>
        <v>4618.2917378559987</v>
      </c>
      <c r="U27" s="234">
        <v>4503.4166239311135</v>
      </c>
      <c r="V27" s="230">
        <f t="shared" si="7"/>
        <v>4503.4166239311135</v>
      </c>
      <c r="W27" s="235">
        <f t="shared" si="0"/>
        <v>100042.39954519257</v>
      </c>
      <c r="X27" s="236">
        <f t="shared" si="1"/>
        <v>1.1430595787387583</v>
      </c>
    </row>
    <row r="28" spans="8:24">
      <c r="H28" s="5">
        <v>23</v>
      </c>
      <c r="I28" s="1" t="s">
        <v>24</v>
      </c>
      <c r="J28" s="227">
        <v>45222</v>
      </c>
      <c r="K28" s="238">
        <v>3336099.2</v>
      </c>
      <c r="L28" s="228"/>
      <c r="M28" s="229">
        <f t="shared" si="2"/>
        <v>0.18036598223280079</v>
      </c>
      <c r="N28" s="230">
        <f t="shared" si="3"/>
        <v>90257.821355109132</v>
      </c>
      <c r="O28" s="237">
        <v>478850</v>
      </c>
      <c r="P28" s="232"/>
      <c r="Q28" s="229">
        <f t="shared" si="4"/>
        <v>6.7383473043365991E-2</v>
      </c>
      <c r="R28" s="233">
        <f t="shared" si="5"/>
        <v>32266.576066815804</v>
      </c>
      <c r="S28" s="234">
        <v>10004.533193832625</v>
      </c>
      <c r="T28" s="230">
        <f t="shared" si="6"/>
        <v>10004.533193832625</v>
      </c>
      <c r="U28" s="234">
        <v>2292.3712160191108</v>
      </c>
      <c r="V28" s="230">
        <f t="shared" si="7"/>
        <v>2292.3712160191108</v>
      </c>
      <c r="W28" s="235">
        <f t="shared" si="0"/>
        <v>134821.30183177668</v>
      </c>
      <c r="X28" s="236">
        <f t="shared" si="1"/>
        <v>1.1641655653363383</v>
      </c>
    </row>
    <row r="29" spans="8:24">
      <c r="H29" s="5">
        <v>24</v>
      </c>
      <c r="I29" s="1" t="s">
        <v>25</v>
      </c>
      <c r="J29" s="227">
        <v>127099</v>
      </c>
      <c r="K29" s="238">
        <f>7131328.4</f>
        <v>7131328.4000000004</v>
      </c>
      <c r="L29" s="228"/>
      <c r="M29" s="229">
        <f t="shared" si="2"/>
        <v>0.18036598223280079</v>
      </c>
      <c r="N29" s="230">
        <f t="shared" si="3"/>
        <v>192937.35772360014</v>
      </c>
      <c r="O29" s="237">
        <v>748438</v>
      </c>
      <c r="P29" s="232"/>
      <c r="Q29" s="229">
        <f>$P$32/$O$32</f>
        <v>6.7383473043365991E-2</v>
      </c>
      <c r="R29" s="233">
        <f t="shared" si="5"/>
        <v>50432.351797630756</v>
      </c>
      <c r="S29" s="234">
        <v>21444.3084065937</v>
      </c>
      <c r="T29" s="230">
        <f t="shared" si="6"/>
        <v>21444.3084065937</v>
      </c>
      <c r="U29" s="234">
        <v>5445</v>
      </c>
      <c r="V29" s="230">
        <f t="shared" si="7"/>
        <v>5445</v>
      </c>
      <c r="W29" s="235">
        <f t="shared" si="0"/>
        <v>270259.01792782458</v>
      </c>
      <c r="X29" s="236">
        <f t="shared" si="1"/>
        <v>0.83031724738820545</v>
      </c>
    </row>
    <row r="30" spans="8:24">
      <c r="H30" s="5">
        <v>25</v>
      </c>
      <c r="I30" s="1" t="s">
        <v>26</v>
      </c>
      <c r="J30" s="227">
        <v>28647</v>
      </c>
      <c r="K30" s="238">
        <v>2135784.2999999998</v>
      </c>
      <c r="L30" s="228"/>
      <c r="M30" s="229">
        <f t="shared" si="2"/>
        <v>0.18036598223280079</v>
      </c>
      <c r="N30" s="230">
        <f t="shared" si="3"/>
        <v>57783.424966034218</v>
      </c>
      <c r="O30" s="237">
        <v>206141</v>
      </c>
      <c r="P30" s="232"/>
      <c r="Q30" s="229">
        <f t="shared" si="4"/>
        <v>6.7383473043365991E-2</v>
      </c>
      <c r="R30" s="233">
        <f>O30*Q30</f>
        <v>13890.496516632509</v>
      </c>
      <c r="S30" s="234">
        <v>4813.2688584158705</v>
      </c>
      <c r="T30" s="230">
        <f>S30</f>
        <v>4813.2688584158705</v>
      </c>
      <c r="U30" s="234">
        <v>2421.9842226898145</v>
      </c>
      <c r="V30" s="230">
        <f t="shared" si="7"/>
        <v>2421.9842226898145</v>
      </c>
      <c r="W30" s="235">
        <f t="shared" si="0"/>
        <v>78909.174563772423</v>
      </c>
      <c r="X30" s="236">
        <f t="shared" si="1"/>
        <v>1.0756088103252146</v>
      </c>
    </row>
    <row r="31" spans="8:24">
      <c r="H31" s="5">
        <v>26</v>
      </c>
      <c r="I31" s="1" t="s">
        <v>27</v>
      </c>
      <c r="J31" s="227">
        <v>505800</v>
      </c>
      <c r="K31" s="238">
        <f>50712014.7</f>
        <v>50712014.700000003</v>
      </c>
      <c r="L31" s="228"/>
      <c r="M31" s="229">
        <f t="shared" si="2"/>
        <v>0.18036598223280079</v>
      </c>
      <c r="N31" s="230">
        <f t="shared" si="3"/>
        <v>1372008.35135546</v>
      </c>
      <c r="O31" s="237">
        <v>4763915</v>
      </c>
      <c r="P31" s="232"/>
      <c r="Q31" s="229">
        <f t="shared" si="4"/>
        <v>6.7383473043365991E-2</v>
      </c>
      <c r="R31" s="233">
        <f t="shared" si="5"/>
        <v>321009.13798338687</v>
      </c>
      <c r="S31" s="234">
        <v>120784.77067358801</v>
      </c>
      <c r="T31" s="230">
        <f t="shared" si="6"/>
        <v>120784.77067358801</v>
      </c>
      <c r="U31" s="234">
        <v>8942.0800410939992</v>
      </c>
      <c r="V31" s="230">
        <f>U31</f>
        <v>8942.0800410939992</v>
      </c>
      <c r="W31" s="235">
        <f t="shared" si="0"/>
        <v>1822744.3400535288</v>
      </c>
      <c r="X31" s="236">
        <f t="shared" si="1"/>
        <v>1.4071906209436646</v>
      </c>
    </row>
    <row r="32" spans="8:24">
      <c r="H32" s="14"/>
      <c r="I32" s="3" t="s">
        <v>28</v>
      </c>
      <c r="J32" s="239">
        <f>SUM(J6:J31)</f>
        <v>1223395</v>
      </c>
      <c r="K32" s="239">
        <f>SUM(K6:K31)</f>
        <v>82104679.700000003</v>
      </c>
      <c r="L32" s="240">
        <v>14808891.199999999</v>
      </c>
      <c r="M32" s="241">
        <f t="shared" si="2"/>
        <v>0.18036598223280079</v>
      </c>
      <c r="N32" s="242">
        <f>SUM(N6:N31)</f>
        <v>2221333.6799999997</v>
      </c>
      <c r="O32" s="243">
        <f>SUM(O6:O31)</f>
        <v>8783311</v>
      </c>
      <c r="P32" s="240">
        <v>591850</v>
      </c>
      <c r="Q32" s="241">
        <f t="shared" si="4"/>
        <v>6.7383473043365991E-2</v>
      </c>
      <c r="R32" s="233">
        <f t="shared" ref="R32:V32" si="8">SUM(R6:R31)</f>
        <v>591850</v>
      </c>
      <c r="S32" s="244">
        <f t="shared" si="8"/>
        <v>210935.95442181203</v>
      </c>
      <c r="T32" s="242">
        <f t="shared" si="8"/>
        <v>210935.95442181203</v>
      </c>
      <c r="U32" s="244">
        <f t="shared" si="8"/>
        <v>108882.58619854698</v>
      </c>
      <c r="V32" s="242">
        <f t="shared" si="8"/>
        <v>108882.58619854698</v>
      </c>
      <c r="W32" s="245">
        <f>SUM(W6:W31)</f>
        <v>3133002.2206203588</v>
      </c>
      <c r="X32" s="236">
        <f t="shared" si="1"/>
        <v>1</v>
      </c>
    </row>
    <row r="33" spans="2:24" ht="18.75" customHeight="1">
      <c r="L33" s="29"/>
      <c r="P33" s="29"/>
      <c r="S33" s="99"/>
      <c r="U33" s="99"/>
      <c r="W33" s="9"/>
      <c r="X33" s="23"/>
    </row>
    <row r="34" spans="2:24" s="55" customFormat="1" ht="22.5" customHeight="1">
      <c r="B34" s="66" t="s">
        <v>171</v>
      </c>
      <c r="C34" s="67"/>
      <c r="D34" s="67"/>
      <c r="F34" s="68" t="s">
        <v>172</v>
      </c>
      <c r="H34" s="69"/>
      <c r="I34" s="70"/>
      <c r="J34" s="71"/>
      <c r="K34" s="71"/>
      <c r="L34" s="71"/>
      <c r="N34" s="72"/>
      <c r="O34" s="73"/>
      <c r="P34" s="73"/>
      <c r="Q34" s="73"/>
      <c r="R34" s="73"/>
      <c r="S34" s="74"/>
      <c r="T34" s="75"/>
      <c r="U34" s="74"/>
      <c r="V34" s="75"/>
      <c r="W34" s="75"/>
      <c r="X34" s="75"/>
    </row>
  </sheetData>
  <mergeCells count="18">
    <mergeCell ref="R3:R4"/>
    <mergeCell ref="C2:G2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X3:X4"/>
    <mergeCell ref="S3:S4"/>
    <mergeCell ref="T3:T4"/>
    <mergeCell ref="U3:U4"/>
    <mergeCell ref="V3:V4"/>
    <mergeCell ref="W3:W4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X33"/>
  <sheetViews>
    <sheetView topLeftCell="H1" zoomScale="55" zoomScaleNormal="55" workbookViewId="0">
      <pane xSplit="2" ySplit="4" topLeftCell="J5" activePane="bottomRight" state="frozen"/>
      <selection activeCell="H1" sqref="H1"/>
      <selection pane="topRight" activeCell="J1" sqref="J1"/>
      <selection pane="bottomLeft" activeCell="H4" sqref="H4"/>
      <selection pane="bottomRight" activeCell="U5" sqref="U5"/>
    </sheetView>
  </sheetViews>
  <sheetFormatPr defaultRowHeight="23.25"/>
  <cols>
    <col min="1" max="1" width="5" hidden="1" customWidth="1"/>
    <col min="2" max="2" width="21.5" hidden="1" customWidth="1"/>
    <col min="3" max="3" width="13.08203125" hidden="1" customWidth="1"/>
    <col min="4" max="4" width="11.6640625" hidden="1" customWidth="1"/>
    <col min="5" max="5" width="10.6640625" hidden="1" customWidth="1"/>
    <col min="6" max="6" width="10.83203125" hidden="1" customWidth="1"/>
    <col min="7" max="7" width="0" hidden="1" customWidth="1"/>
    <col min="8" max="8" width="6.08203125" customWidth="1"/>
    <col min="9" max="9" width="18.5" customWidth="1"/>
    <col min="10" max="10" width="12.83203125" customWidth="1"/>
    <col min="11" max="11" width="14.58203125" customWidth="1"/>
    <col min="12" max="12" width="13.4140625" customWidth="1"/>
    <col min="13" max="13" width="14.4140625" customWidth="1"/>
    <col min="14" max="14" width="13.6640625" style="11" customWidth="1"/>
    <col min="15" max="15" width="13.6640625" customWidth="1"/>
    <col min="16" max="16" width="11.5" customWidth="1"/>
    <col min="17" max="17" width="14.6640625" customWidth="1"/>
    <col min="18" max="18" width="11.1640625" customWidth="1"/>
    <col min="19" max="19" width="11.5" style="8" customWidth="1"/>
    <col min="20" max="20" width="10.1640625" customWidth="1"/>
    <col min="21" max="21" width="11.33203125" customWidth="1"/>
    <col min="22" max="22" width="10.1640625" customWidth="1"/>
    <col min="23" max="23" width="12.08203125" customWidth="1"/>
    <col min="24" max="24" width="15.08203125" customWidth="1"/>
  </cols>
  <sheetData>
    <row r="1" spans="1:24">
      <c r="J1" s="24" t="s">
        <v>130</v>
      </c>
    </row>
    <row r="2" spans="1:24">
      <c r="C2" s="293" t="s">
        <v>37</v>
      </c>
      <c r="D2" s="293"/>
      <c r="E2" s="293"/>
      <c r="F2" s="293"/>
      <c r="G2" s="293"/>
    </row>
    <row r="3" spans="1:24" ht="23.25" customHeight="1">
      <c r="H3" s="294" t="s">
        <v>29</v>
      </c>
      <c r="I3" s="296" t="s">
        <v>0</v>
      </c>
      <c r="J3" s="296" t="s">
        <v>182</v>
      </c>
      <c r="K3" s="296" t="s">
        <v>179</v>
      </c>
      <c r="L3" s="285" t="s">
        <v>52</v>
      </c>
      <c r="M3" s="285" t="s">
        <v>101</v>
      </c>
      <c r="N3" s="289" t="s">
        <v>181</v>
      </c>
      <c r="O3" s="296" t="s">
        <v>178</v>
      </c>
      <c r="P3" s="285" t="s">
        <v>53</v>
      </c>
      <c r="Q3" s="285" t="s">
        <v>101</v>
      </c>
      <c r="R3" s="289" t="s">
        <v>54</v>
      </c>
      <c r="S3" s="287" t="s">
        <v>199</v>
      </c>
      <c r="T3" s="289" t="s">
        <v>55</v>
      </c>
      <c r="U3" s="285" t="s">
        <v>199</v>
      </c>
      <c r="V3" s="289" t="s">
        <v>61</v>
      </c>
      <c r="W3" s="291" t="s">
        <v>56</v>
      </c>
      <c r="X3" s="285" t="s">
        <v>57</v>
      </c>
    </row>
    <row r="4" spans="1:24" ht="97.5">
      <c r="A4" s="2" t="s">
        <v>29</v>
      </c>
      <c r="B4" s="2" t="s">
        <v>30</v>
      </c>
      <c r="C4" s="2" t="s">
        <v>39</v>
      </c>
      <c r="D4" s="2" t="s">
        <v>38</v>
      </c>
      <c r="E4" s="2" t="s">
        <v>37</v>
      </c>
      <c r="F4" s="4"/>
      <c r="H4" s="295"/>
      <c r="I4" s="297"/>
      <c r="J4" s="297"/>
      <c r="K4" s="297"/>
      <c r="L4" s="286"/>
      <c r="M4" s="286"/>
      <c r="N4" s="290"/>
      <c r="O4" s="297"/>
      <c r="P4" s="286"/>
      <c r="Q4" s="286"/>
      <c r="R4" s="290"/>
      <c r="S4" s="288"/>
      <c r="T4" s="290"/>
      <c r="U4" s="286"/>
      <c r="V4" s="290"/>
      <c r="W4" s="292"/>
      <c r="X4" s="286"/>
    </row>
    <row r="5" spans="1:24" s="181" customFormat="1" ht="28.5">
      <c r="A5" s="179"/>
      <c r="B5" s="179"/>
      <c r="C5" s="179"/>
      <c r="D5" s="179"/>
      <c r="E5" s="179"/>
      <c r="F5" s="180"/>
      <c r="H5" s="182">
        <v>1</v>
      </c>
      <c r="I5" s="65">
        <v>2</v>
      </c>
      <c r="J5" s="65">
        <v>3</v>
      </c>
      <c r="K5" s="65">
        <v>4</v>
      </c>
      <c r="L5" s="183">
        <v>5</v>
      </c>
      <c r="M5" s="183" t="s">
        <v>103</v>
      </c>
      <c r="N5" s="184" t="s">
        <v>104</v>
      </c>
      <c r="O5" s="65">
        <v>8</v>
      </c>
      <c r="P5" s="183">
        <v>9</v>
      </c>
      <c r="Q5" s="183" t="s">
        <v>105</v>
      </c>
      <c r="R5" s="184" t="s">
        <v>106</v>
      </c>
      <c r="S5" s="185">
        <v>13</v>
      </c>
      <c r="T5" s="184" t="s">
        <v>107</v>
      </c>
      <c r="U5" s="183">
        <v>15</v>
      </c>
      <c r="V5" s="184" t="s">
        <v>108</v>
      </c>
      <c r="W5" s="186" t="s">
        <v>109</v>
      </c>
      <c r="X5" s="183" t="s">
        <v>110</v>
      </c>
    </row>
    <row r="6" spans="1:24">
      <c r="A6" s="5">
        <v>1</v>
      </c>
      <c r="B6" s="1" t="s">
        <v>31</v>
      </c>
      <c r="C6" s="7">
        <v>12793328</v>
      </c>
      <c r="D6" s="6">
        <v>71061495</v>
      </c>
      <c r="E6" s="4">
        <f>C6/D6</f>
        <v>0.18003178796055444</v>
      </c>
      <c r="F6" s="4"/>
      <c r="H6" s="5">
        <v>1</v>
      </c>
      <c r="I6" s="1" t="s">
        <v>1</v>
      </c>
      <c r="J6" s="227">
        <v>14216</v>
      </c>
      <c r="K6" s="227">
        <f>'ИНП 2020'!K6</f>
        <v>292301.40000000002</v>
      </c>
      <c r="L6" s="228"/>
      <c r="M6" s="229">
        <f>$L$32/$K$32</f>
        <v>0.18740025484808023</v>
      </c>
      <c r="N6" s="230">
        <f>K6*M6*0.15</f>
        <v>8216.6035278675954</v>
      </c>
      <c r="O6" s="231">
        <v>38915</v>
      </c>
      <c r="P6" s="232"/>
      <c r="Q6" s="229">
        <f>$P$32/$O$32</f>
        <v>1.5334881055612768E-2</v>
      </c>
      <c r="R6" s="233">
        <f>O6*Q6</f>
        <v>596.75689627917086</v>
      </c>
      <c r="S6" s="234">
        <v>790.56729954705827</v>
      </c>
      <c r="T6" s="230">
        <f>S6</f>
        <v>790.56729954705827</v>
      </c>
      <c r="U6" s="234">
        <v>3088.8223433430203</v>
      </c>
      <c r="V6" s="230">
        <f>U6</f>
        <v>3088.8223433430203</v>
      </c>
      <c r="W6" s="235">
        <f t="shared" ref="W6:W31" si="0">N6+R6+T6+V6</f>
        <v>12692.750067036843</v>
      </c>
      <c r="X6" s="236">
        <f t="shared" ref="X6:X32" si="1">(W6/J6)/($W$32/$J$32)</f>
        <v>0.39485297319802809</v>
      </c>
    </row>
    <row r="7" spans="1:24">
      <c r="A7" s="5">
        <v>2</v>
      </c>
      <c r="B7" s="1" t="s">
        <v>32</v>
      </c>
      <c r="C7" s="7">
        <v>736335</v>
      </c>
      <c r="D7" s="6">
        <v>8704404</v>
      </c>
      <c r="E7" s="4">
        <f>C7/D7</f>
        <v>8.4593385141590399E-2</v>
      </c>
      <c r="F7" s="4"/>
      <c r="H7" s="5">
        <v>2</v>
      </c>
      <c r="I7" s="1" t="s">
        <v>2</v>
      </c>
      <c r="J7" s="227">
        <v>15173</v>
      </c>
      <c r="K7" s="227">
        <f>'ИНП 2020'!K7</f>
        <v>374507.3</v>
      </c>
      <c r="L7" s="228"/>
      <c r="M7" s="229">
        <f t="shared" ref="M7:M32" si="2">$L$32/$K$32</f>
        <v>0.18740025484808023</v>
      </c>
      <c r="N7" s="230">
        <f t="shared" ref="N7:N31" si="3">K7*M7*0.15</f>
        <v>10527.414519369964</v>
      </c>
      <c r="O7" s="231">
        <v>66108</v>
      </c>
      <c r="P7" s="232"/>
      <c r="Q7" s="229">
        <f t="shared" ref="Q7:Q32" si="4">$P$32/$O$32</f>
        <v>1.5334881055612768E-2</v>
      </c>
      <c r="R7" s="233">
        <f t="shared" ref="R7:R31" si="5">O7*Q7</f>
        <v>1013.7583168244488</v>
      </c>
      <c r="S7" s="234">
        <v>1585.6955247858918</v>
      </c>
      <c r="T7" s="230">
        <f t="shared" ref="T7:T31" si="6">S7</f>
        <v>1585.6955247858918</v>
      </c>
      <c r="U7" s="234">
        <v>5610.9615177523083</v>
      </c>
      <c r="V7" s="230">
        <f t="shared" ref="V7:V30" si="7">U7</f>
        <v>5610.9615177523083</v>
      </c>
      <c r="W7" s="235">
        <f t="shared" si="0"/>
        <v>18737.829878732613</v>
      </c>
      <c r="X7" s="236">
        <f t="shared" si="1"/>
        <v>0.54614119057477895</v>
      </c>
    </row>
    <row r="8" spans="1:24">
      <c r="A8" s="5">
        <v>3</v>
      </c>
      <c r="B8" s="1" t="s">
        <v>33</v>
      </c>
      <c r="C8" s="7">
        <v>28690.5</v>
      </c>
      <c r="D8" s="6">
        <v>399937</v>
      </c>
      <c r="E8" s="4">
        <f>C8/D8</f>
        <v>7.173754866391456E-2</v>
      </c>
      <c r="F8" s="4"/>
      <c r="H8" s="5">
        <v>3</v>
      </c>
      <c r="I8" s="1" t="s">
        <v>3</v>
      </c>
      <c r="J8" s="227">
        <v>33419</v>
      </c>
      <c r="K8" s="227">
        <f>'ИНП 2020'!K8</f>
        <v>903251.7</v>
      </c>
      <c r="L8" s="228"/>
      <c r="M8" s="229">
        <f t="shared" si="2"/>
        <v>0.18740025484808023</v>
      </c>
      <c r="N8" s="230">
        <f t="shared" si="3"/>
        <v>25390.439815794252</v>
      </c>
      <c r="O8" s="231">
        <f>198283</f>
        <v>198283</v>
      </c>
      <c r="P8" s="232"/>
      <c r="Q8" s="229">
        <f>$P$32/$O$32</f>
        <v>1.5334881055612768E-2</v>
      </c>
      <c r="R8" s="233">
        <f t="shared" si="5"/>
        <v>3040.6462203500664</v>
      </c>
      <c r="S8" s="234">
        <v>4079.9334471188185</v>
      </c>
      <c r="T8" s="230">
        <f t="shared" si="6"/>
        <v>4079.9334471188185</v>
      </c>
      <c r="U8" s="234">
        <v>3237.8094675697293</v>
      </c>
      <c r="V8" s="230">
        <f t="shared" si="7"/>
        <v>3237.8094675697293</v>
      </c>
      <c r="W8" s="235">
        <f t="shared" si="0"/>
        <v>35748.828950832867</v>
      </c>
      <c r="X8" s="236">
        <f t="shared" si="1"/>
        <v>0.47307006598996737</v>
      </c>
    </row>
    <row r="9" spans="1:24">
      <c r="A9" s="5">
        <v>4</v>
      </c>
      <c r="B9" s="1" t="s">
        <v>34</v>
      </c>
      <c r="C9" s="7">
        <v>707808.5</v>
      </c>
      <c r="D9" s="6">
        <v>141285941</v>
      </c>
      <c r="E9" s="4">
        <f>C9/D9</f>
        <v>5.0097588973838526E-3</v>
      </c>
      <c r="F9" s="4"/>
      <c r="H9" s="5">
        <v>4</v>
      </c>
      <c r="I9" s="1" t="s">
        <v>4</v>
      </c>
      <c r="J9" s="227">
        <v>31105</v>
      </c>
      <c r="K9" s="227">
        <f>'ИНП 2020'!K9</f>
        <v>1592161.7</v>
      </c>
      <c r="L9" s="228"/>
      <c r="M9" s="229">
        <f t="shared" si="2"/>
        <v>0.18740025484808023</v>
      </c>
      <c r="N9" s="230">
        <f t="shared" si="3"/>
        <v>44755.726250902902</v>
      </c>
      <c r="O9" s="231">
        <f>186684</f>
        <v>186684</v>
      </c>
      <c r="P9" s="232"/>
      <c r="Q9" s="229">
        <f t="shared" si="4"/>
        <v>1.5334881055612768E-2</v>
      </c>
      <c r="R9" s="233">
        <f t="shared" si="5"/>
        <v>2862.7769349860141</v>
      </c>
      <c r="S9" s="234">
        <v>3254.5756436223751</v>
      </c>
      <c r="T9" s="230">
        <f t="shared" si="6"/>
        <v>3254.5756436223751</v>
      </c>
      <c r="U9" s="234">
        <v>4591.9960074160663</v>
      </c>
      <c r="V9" s="230">
        <f t="shared" si="7"/>
        <v>4591.9960074160663</v>
      </c>
      <c r="W9" s="235">
        <f t="shared" si="0"/>
        <v>55465.074836927364</v>
      </c>
      <c r="X9" s="236">
        <f t="shared" si="1"/>
        <v>0.78858134049032058</v>
      </c>
    </row>
    <row r="10" spans="1:24">
      <c r="A10" s="5">
        <v>5</v>
      </c>
      <c r="B10" s="1" t="s">
        <v>35</v>
      </c>
      <c r="C10" s="7">
        <v>166334.79999999999</v>
      </c>
      <c r="D10" s="6">
        <v>414965447</v>
      </c>
      <c r="E10" s="4">
        <f>C10/D10</f>
        <v>4.0084012103301696E-4</v>
      </c>
      <c r="F10" s="4"/>
      <c r="H10" s="5">
        <v>5</v>
      </c>
      <c r="I10" s="1" t="s">
        <v>5</v>
      </c>
      <c r="J10" s="227">
        <v>22893</v>
      </c>
      <c r="K10" s="227">
        <f>'ИНП 2020'!K10</f>
        <v>601036.9</v>
      </c>
      <c r="L10" s="228"/>
      <c r="M10" s="229">
        <f t="shared" si="2"/>
        <v>0.18740025484808023</v>
      </c>
      <c r="N10" s="230">
        <f t="shared" si="3"/>
        <v>16895.170234965019</v>
      </c>
      <c r="O10" s="231">
        <v>125311</v>
      </c>
      <c r="P10" s="232"/>
      <c r="Q10" s="229">
        <f t="shared" si="4"/>
        <v>1.5334881055612768E-2</v>
      </c>
      <c r="R10" s="233">
        <f t="shared" si="5"/>
        <v>1921.6292799598916</v>
      </c>
      <c r="S10" s="234">
        <v>2221.2175513278698</v>
      </c>
      <c r="T10" s="230">
        <f t="shared" si="6"/>
        <v>2221.2175513278698</v>
      </c>
      <c r="U10" s="234">
        <v>3445.3272477426458</v>
      </c>
      <c r="V10" s="230">
        <f t="shared" si="7"/>
        <v>3445.3272477426458</v>
      </c>
      <c r="W10" s="235">
        <f t="shared" si="0"/>
        <v>24483.344313995429</v>
      </c>
      <c r="X10" s="236">
        <f t="shared" si="1"/>
        <v>0.47296078240141931</v>
      </c>
    </row>
    <row r="11" spans="1:24">
      <c r="A11" s="5">
        <v>6</v>
      </c>
      <c r="B11" s="1" t="s">
        <v>36</v>
      </c>
      <c r="C11" s="7">
        <v>287557.2</v>
      </c>
      <c r="D11" s="6"/>
      <c r="E11" s="4"/>
      <c r="F11" s="4"/>
      <c r="H11" s="5">
        <v>6</v>
      </c>
      <c r="I11" s="1" t="s">
        <v>6</v>
      </c>
      <c r="J11" s="227">
        <v>34528</v>
      </c>
      <c r="K11" s="227">
        <f>'ИНП 2020'!K11</f>
        <v>644228.80000000005</v>
      </c>
      <c r="L11" s="228"/>
      <c r="M11" s="229">
        <f t="shared" si="2"/>
        <v>0.18740025484808023</v>
      </c>
      <c r="N11" s="230">
        <f t="shared" si="3"/>
        <v>18109.29619507094</v>
      </c>
      <c r="O11" s="231">
        <v>92534</v>
      </c>
      <c r="P11" s="232"/>
      <c r="Q11" s="229">
        <f t="shared" si="4"/>
        <v>1.5334881055612768E-2</v>
      </c>
      <c r="R11" s="233">
        <f t="shared" si="5"/>
        <v>1418.9978836000719</v>
      </c>
      <c r="S11" s="234">
        <v>1133.2561801945078</v>
      </c>
      <c r="T11" s="230">
        <f t="shared" si="6"/>
        <v>1133.2561801945078</v>
      </c>
      <c r="U11" s="234">
        <v>5145.3767545438423</v>
      </c>
      <c r="V11" s="230">
        <f t="shared" si="7"/>
        <v>5145.3767545438423</v>
      </c>
      <c r="W11" s="235">
        <f t="shared" si="0"/>
        <v>25806.92701340936</v>
      </c>
      <c r="X11" s="236">
        <f t="shared" si="1"/>
        <v>0.33053843724587062</v>
      </c>
    </row>
    <row r="12" spans="1:24">
      <c r="A12" s="1"/>
      <c r="B12" s="1"/>
      <c r="C12" s="1"/>
      <c r="D12" s="1"/>
      <c r="E12" s="4"/>
      <c r="F12" s="4"/>
      <c r="H12" s="5">
        <v>7</v>
      </c>
      <c r="I12" s="1" t="s">
        <v>7</v>
      </c>
      <c r="J12" s="227">
        <v>18445</v>
      </c>
      <c r="K12" s="227">
        <f>'ИНП 2020'!K12</f>
        <v>703088.5</v>
      </c>
      <c r="L12" s="228"/>
      <c r="M12" s="229">
        <f t="shared" si="2"/>
        <v>0.18740025484808023</v>
      </c>
      <c r="N12" s="230">
        <f t="shared" si="3"/>
        <v>19763.844612113167</v>
      </c>
      <c r="O12" s="231">
        <f>107964</f>
        <v>107964</v>
      </c>
      <c r="P12" s="232"/>
      <c r="Q12" s="229">
        <f t="shared" si="4"/>
        <v>1.5334881055612768E-2</v>
      </c>
      <c r="R12" s="233">
        <f t="shared" si="5"/>
        <v>1655.6150982881768</v>
      </c>
      <c r="S12" s="234">
        <v>2277.9327458895636</v>
      </c>
      <c r="T12" s="230">
        <f t="shared" si="6"/>
        <v>2277.9327458895636</v>
      </c>
      <c r="U12" s="234">
        <v>3378.8151387128646</v>
      </c>
      <c r="V12" s="230">
        <f t="shared" si="7"/>
        <v>3378.8151387128646</v>
      </c>
      <c r="W12" s="235">
        <f t="shared" si="0"/>
        <v>27076.207595003772</v>
      </c>
      <c r="X12" s="236">
        <f t="shared" si="1"/>
        <v>0.64918170850410284</v>
      </c>
    </row>
    <row r="13" spans="1:24">
      <c r="A13" s="1"/>
      <c r="B13" s="1"/>
      <c r="C13" s="1"/>
      <c r="D13" s="1"/>
      <c r="E13" s="4"/>
      <c r="F13" s="4"/>
      <c r="H13" s="5">
        <v>8</v>
      </c>
      <c r="I13" s="1" t="s">
        <v>8</v>
      </c>
      <c r="J13" s="227">
        <v>24567</v>
      </c>
      <c r="K13" s="227">
        <f>'ИНП 2020'!K13</f>
        <v>563239</v>
      </c>
      <c r="L13" s="228"/>
      <c r="M13" s="229">
        <f t="shared" si="2"/>
        <v>0.18740025484808023</v>
      </c>
      <c r="N13" s="230">
        <f t="shared" si="3"/>
        <v>15832.669821056677</v>
      </c>
      <c r="O13" s="231">
        <v>175318</v>
      </c>
      <c r="P13" s="232"/>
      <c r="Q13" s="229">
        <f t="shared" si="4"/>
        <v>1.5334881055612768E-2</v>
      </c>
      <c r="R13" s="233">
        <f t="shared" si="5"/>
        <v>2688.4806769079191</v>
      </c>
      <c r="S13" s="234">
        <v>2247.327811465439</v>
      </c>
      <c r="T13" s="230">
        <f t="shared" si="6"/>
        <v>2247.327811465439</v>
      </c>
      <c r="U13" s="234">
        <v>2889.2860162536776</v>
      </c>
      <c r="V13" s="230">
        <f t="shared" si="7"/>
        <v>2889.2860162536776</v>
      </c>
      <c r="W13" s="235">
        <f t="shared" si="0"/>
        <v>23657.764325683715</v>
      </c>
      <c r="X13" s="236">
        <f t="shared" si="1"/>
        <v>0.42587159494344523</v>
      </c>
    </row>
    <row r="14" spans="1:24">
      <c r="A14" s="1"/>
      <c r="B14" s="1"/>
      <c r="C14" s="1"/>
      <c r="D14" s="1"/>
      <c r="E14" s="4"/>
      <c r="F14" s="4"/>
      <c r="H14" s="5">
        <v>9</v>
      </c>
      <c r="I14" s="1" t="s">
        <v>9</v>
      </c>
      <c r="J14" s="227">
        <v>13849</v>
      </c>
      <c r="K14" s="227">
        <f>'ИНП 2020'!K14</f>
        <v>740978.1</v>
      </c>
      <c r="L14" s="228"/>
      <c r="M14" s="229">
        <f t="shared" si="2"/>
        <v>0.18740025484808023</v>
      </c>
      <c r="N14" s="230">
        <f t="shared" si="3"/>
        <v>20828.92271652694</v>
      </c>
      <c r="O14" s="231">
        <v>62157</v>
      </c>
      <c r="P14" s="232"/>
      <c r="Q14" s="229">
        <f t="shared" si="4"/>
        <v>1.5334881055612768E-2</v>
      </c>
      <c r="R14" s="233">
        <f t="shared" si="5"/>
        <v>953.17020177372285</v>
      </c>
      <c r="S14" s="234">
        <v>1420.3067663963175</v>
      </c>
      <c r="T14" s="230">
        <f t="shared" si="6"/>
        <v>1420.3067663963175</v>
      </c>
      <c r="U14" s="234">
        <v>4027.9733228435252</v>
      </c>
      <c r="V14" s="230">
        <f t="shared" si="7"/>
        <v>4027.9733228435252</v>
      </c>
      <c r="W14" s="235">
        <f t="shared" si="0"/>
        <v>27230.373007540507</v>
      </c>
      <c r="X14" s="236">
        <f t="shared" si="1"/>
        <v>0.86954542426070036</v>
      </c>
    </row>
    <row r="15" spans="1:24">
      <c r="A15" s="1"/>
      <c r="B15" s="1"/>
      <c r="C15" s="1"/>
      <c r="D15" s="1"/>
      <c r="E15" s="4"/>
      <c r="F15" s="4"/>
      <c r="H15" s="5">
        <v>10</v>
      </c>
      <c r="I15" s="1" t="s">
        <v>10</v>
      </c>
      <c r="J15" s="227">
        <v>13568</v>
      </c>
      <c r="K15" s="227">
        <f>'ИНП 2020'!K15</f>
        <v>354775.4</v>
      </c>
      <c r="L15" s="228"/>
      <c r="M15" s="229">
        <f t="shared" si="2"/>
        <v>0.18740025484808023</v>
      </c>
      <c r="N15" s="230">
        <f t="shared" si="3"/>
        <v>9972.7500560744411</v>
      </c>
      <c r="O15" s="231">
        <v>55380</v>
      </c>
      <c r="P15" s="232"/>
      <c r="Q15" s="229">
        <f t="shared" si="4"/>
        <v>1.5334881055612768E-2</v>
      </c>
      <c r="R15" s="233">
        <f t="shared" si="5"/>
        <v>849.24571285983507</v>
      </c>
      <c r="S15" s="234">
        <v>1353.6458121772425</v>
      </c>
      <c r="T15" s="230">
        <f t="shared" si="6"/>
        <v>1353.6458121772425</v>
      </c>
      <c r="U15" s="234">
        <v>3775.2273085303582</v>
      </c>
      <c r="V15" s="230">
        <f t="shared" si="7"/>
        <v>3775.2273085303582</v>
      </c>
      <c r="W15" s="235">
        <f t="shared" si="0"/>
        <v>15950.868889641877</v>
      </c>
      <c r="X15" s="236">
        <f t="shared" si="1"/>
        <v>0.51990693356779272</v>
      </c>
    </row>
    <row r="16" spans="1:24">
      <c r="H16" s="5">
        <v>11</v>
      </c>
      <c r="I16" s="1" t="s">
        <v>11</v>
      </c>
      <c r="J16" s="227">
        <v>21562</v>
      </c>
      <c r="K16" s="227">
        <f>'ИНП 2020'!K16</f>
        <v>564588.80000000005</v>
      </c>
      <c r="L16" s="228"/>
      <c r="M16" s="229">
        <f t="shared" si="2"/>
        <v>0.18740025484808023</v>
      </c>
      <c r="N16" s="230">
        <f t="shared" si="3"/>
        <v>15870.612750655771</v>
      </c>
      <c r="O16" s="231">
        <v>85725</v>
      </c>
      <c r="P16" s="232"/>
      <c r="Q16" s="229">
        <f t="shared" si="4"/>
        <v>1.5334881055612768E-2</v>
      </c>
      <c r="R16" s="233">
        <f t="shared" si="5"/>
        <v>1314.5826784924045</v>
      </c>
      <c r="S16" s="234">
        <v>2637.1084749155716</v>
      </c>
      <c r="T16" s="230">
        <f t="shared" si="6"/>
        <v>2637.1084749155716</v>
      </c>
      <c r="U16" s="234">
        <v>5371.5179252450971</v>
      </c>
      <c r="V16" s="230">
        <f t="shared" si="7"/>
        <v>5371.5179252450971</v>
      </c>
      <c r="W16" s="235">
        <f t="shared" si="0"/>
        <v>25193.821829308843</v>
      </c>
      <c r="X16" s="236">
        <f t="shared" si="1"/>
        <v>0.51672813748799018</v>
      </c>
    </row>
    <row r="17" spans="8:24">
      <c r="H17" s="5">
        <v>12</v>
      </c>
      <c r="I17" s="1" t="s">
        <v>12</v>
      </c>
      <c r="J17" s="227">
        <v>32107</v>
      </c>
      <c r="K17" s="227">
        <f>'ИНП 2020'!K17</f>
        <v>1255084.8</v>
      </c>
      <c r="L17" s="228"/>
      <c r="M17" s="229">
        <f t="shared" si="2"/>
        <v>0.18740025484808023</v>
      </c>
      <c r="N17" s="230">
        <f t="shared" si="3"/>
        <v>35280.481706392769</v>
      </c>
      <c r="O17" s="231">
        <v>151456</v>
      </c>
      <c r="P17" s="232"/>
      <c r="Q17" s="229">
        <f t="shared" si="4"/>
        <v>1.5334881055612768E-2</v>
      </c>
      <c r="R17" s="233">
        <f t="shared" si="5"/>
        <v>2322.5597451588874</v>
      </c>
      <c r="S17" s="234">
        <v>3163.7064699906891</v>
      </c>
      <c r="T17" s="230">
        <f t="shared" si="6"/>
        <v>3163.7064699906891</v>
      </c>
      <c r="U17" s="234">
        <v>5587.0171585015869</v>
      </c>
      <c r="V17" s="230">
        <f t="shared" si="7"/>
        <v>5587.0171585015869</v>
      </c>
      <c r="W17" s="235">
        <f t="shared" si="0"/>
        <v>46353.765080043937</v>
      </c>
      <c r="X17" s="236">
        <f t="shared" si="1"/>
        <v>0.63847277938085678</v>
      </c>
    </row>
    <row r="18" spans="8:24">
      <c r="H18" s="5">
        <v>13</v>
      </c>
      <c r="I18" s="1" t="s">
        <v>13</v>
      </c>
      <c r="J18" s="227">
        <v>11903</v>
      </c>
      <c r="K18" s="227">
        <f>'ИНП 2020'!K18</f>
        <v>381023.7</v>
      </c>
      <c r="L18" s="228"/>
      <c r="M18" s="229">
        <f t="shared" si="2"/>
        <v>0.18740025484808023</v>
      </c>
      <c r="N18" s="230">
        <f t="shared" si="3"/>
        <v>10710.590772473772</v>
      </c>
      <c r="O18" s="231">
        <v>53196</v>
      </c>
      <c r="P18" s="232"/>
      <c r="Q18" s="229">
        <f t="shared" si="4"/>
        <v>1.5334881055612768E-2</v>
      </c>
      <c r="R18" s="233">
        <f t="shared" si="5"/>
        <v>815.75433263437674</v>
      </c>
      <c r="S18" s="234">
        <v>1049.2658979739351</v>
      </c>
      <c r="T18" s="230">
        <f t="shared" si="6"/>
        <v>1049.2658979739351</v>
      </c>
      <c r="U18" s="234">
        <v>2178.9366918156188</v>
      </c>
      <c r="V18" s="230">
        <f t="shared" si="7"/>
        <v>2178.9366918156188</v>
      </c>
      <c r="W18" s="235">
        <f t="shared" si="0"/>
        <v>14754.547694897703</v>
      </c>
      <c r="X18" s="236">
        <f t="shared" si="1"/>
        <v>0.54818426558202682</v>
      </c>
    </row>
    <row r="19" spans="8:24">
      <c r="H19" s="5">
        <v>14</v>
      </c>
      <c r="I19" s="1" t="s">
        <v>14</v>
      </c>
      <c r="J19" s="227">
        <v>22204</v>
      </c>
      <c r="K19" s="227">
        <f>'ИНП 2020'!K19</f>
        <v>515702.7</v>
      </c>
      <c r="L19" s="228"/>
      <c r="M19" s="229">
        <f t="shared" si="2"/>
        <v>0.18740025484808023</v>
      </c>
      <c r="N19" s="230">
        <f t="shared" si="3"/>
        <v>14496.422610876461</v>
      </c>
      <c r="O19" s="231">
        <v>88657</v>
      </c>
      <c r="P19" s="232"/>
      <c r="Q19" s="229">
        <f t="shared" si="4"/>
        <v>1.5334881055612768E-2</v>
      </c>
      <c r="R19" s="233">
        <f t="shared" si="5"/>
        <v>1359.5445497474611</v>
      </c>
      <c r="S19" s="234">
        <v>2371.9300294627592</v>
      </c>
      <c r="T19" s="230">
        <f t="shared" si="6"/>
        <v>2371.9300294627592</v>
      </c>
      <c r="U19" s="234">
        <v>4360.5338679924289</v>
      </c>
      <c r="V19" s="230">
        <f t="shared" si="7"/>
        <v>4360.5338679924289</v>
      </c>
      <c r="W19" s="235">
        <f t="shared" si="0"/>
        <v>22588.43105807911</v>
      </c>
      <c r="X19" s="236">
        <f t="shared" si="1"/>
        <v>0.4498958085554623</v>
      </c>
    </row>
    <row r="20" spans="8:24">
      <c r="H20" s="5">
        <v>15</v>
      </c>
      <c r="I20" s="1" t="s">
        <v>15</v>
      </c>
      <c r="J20" s="227">
        <v>35375</v>
      </c>
      <c r="K20" s="227">
        <f>'ИНП 2020'!K20</f>
        <v>1862058.5</v>
      </c>
      <c r="L20" s="228"/>
      <c r="M20" s="229">
        <f t="shared" si="2"/>
        <v>0.18740025484808023</v>
      </c>
      <c r="N20" s="230">
        <f t="shared" si="3"/>
        <v>52342.535616305096</v>
      </c>
      <c r="O20" s="231">
        <v>151881</v>
      </c>
      <c r="P20" s="232"/>
      <c r="Q20" s="229">
        <f t="shared" si="4"/>
        <v>1.5334881055612768E-2</v>
      </c>
      <c r="R20" s="233">
        <f t="shared" si="5"/>
        <v>2329.0770696075228</v>
      </c>
      <c r="S20" s="234">
        <v>4063.8338734324766</v>
      </c>
      <c r="T20" s="230">
        <f t="shared" si="6"/>
        <v>4063.8338734324766</v>
      </c>
      <c r="U20" s="234">
        <v>6832.1238395390828</v>
      </c>
      <c r="V20" s="230">
        <f t="shared" si="7"/>
        <v>6832.1238395390828</v>
      </c>
      <c r="W20" s="235">
        <f t="shared" si="0"/>
        <v>65567.570398884185</v>
      </c>
      <c r="X20" s="236">
        <f t="shared" si="1"/>
        <v>0.81969019770199714</v>
      </c>
    </row>
    <row r="21" spans="8:24">
      <c r="H21" s="5">
        <v>16</v>
      </c>
      <c r="I21" s="1" t="s">
        <v>16</v>
      </c>
      <c r="J21" s="227">
        <v>62039</v>
      </c>
      <c r="K21" s="227">
        <f>'ИНП 2020'!K21</f>
        <v>2528680.9</v>
      </c>
      <c r="L21" s="228"/>
      <c r="M21" s="229">
        <f t="shared" si="2"/>
        <v>0.18740025484808023</v>
      </c>
      <c r="N21" s="230">
        <f t="shared" si="3"/>
        <v>71081.316763420924</v>
      </c>
      <c r="O21" s="231">
        <v>262957</v>
      </c>
      <c r="P21" s="232"/>
      <c r="Q21" s="229">
        <f t="shared" si="4"/>
        <v>1.5334881055612768E-2</v>
      </c>
      <c r="R21" s="233">
        <f t="shared" si="5"/>
        <v>4032.4143177407664</v>
      </c>
      <c r="S21" s="234">
        <v>6992.1418971747544</v>
      </c>
      <c r="T21" s="230">
        <f t="shared" si="6"/>
        <v>6992.1418971747544</v>
      </c>
      <c r="U21" s="234">
        <v>7486.602992392126</v>
      </c>
      <c r="V21" s="230">
        <f t="shared" si="7"/>
        <v>7486.602992392126</v>
      </c>
      <c r="W21" s="235">
        <f t="shared" si="0"/>
        <v>89592.47597072857</v>
      </c>
      <c r="X21" s="236">
        <f t="shared" si="1"/>
        <v>0.63865137117812321</v>
      </c>
    </row>
    <row r="22" spans="8:24">
      <c r="H22" s="5">
        <v>17</v>
      </c>
      <c r="I22" s="1" t="s">
        <v>17</v>
      </c>
      <c r="J22" s="227">
        <v>11969</v>
      </c>
      <c r="K22" s="227">
        <f>'ИНП 2020'!K22</f>
        <v>326959.5</v>
      </c>
      <c r="L22" s="228"/>
      <c r="M22" s="229">
        <f t="shared" si="2"/>
        <v>0.18740025484808023</v>
      </c>
      <c r="N22" s="230">
        <f t="shared" si="3"/>
        <v>9190.8440437501322</v>
      </c>
      <c r="O22" s="231">
        <v>64104</v>
      </c>
      <c r="P22" s="232"/>
      <c r="Q22" s="229">
        <f t="shared" si="4"/>
        <v>1.5334881055612768E-2</v>
      </c>
      <c r="R22" s="233">
        <f t="shared" si="5"/>
        <v>983.02721518900091</v>
      </c>
      <c r="S22" s="234">
        <v>1008.7610920023657</v>
      </c>
      <c r="T22" s="230">
        <f t="shared" si="6"/>
        <v>1008.7610920023657</v>
      </c>
      <c r="U22" s="234">
        <v>3072.8594371758727</v>
      </c>
      <c r="V22" s="230">
        <f t="shared" si="7"/>
        <v>3072.8594371758727</v>
      </c>
      <c r="W22" s="235">
        <f t="shared" si="0"/>
        <v>14255.491788117371</v>
      </c>
      <c r="X22" s="236">
        <f t="shared" si="1"/>
        <v>0.52672197324637149</v>
      </c>
    </row>
    <row r="23" spans="8:24">
      <c r="H23" s="5">
        <v>18</v>
      </c>
      <c r="I23" s="1" t="s">
        <v>18</v>
      </c>
      <c r="J23" s="227">
        <v>8495</v>
      </c>
      <c r="K23" s="227">
        <f>'ИНП 2020'!K23</f>
        <v>118487.5</v>
      </c>
      <c r="L23" s="228"/>
      <c r="M23" s="229">
        <f t="shared" si="2"/>
        <v>0.18740025484808023</v>
      </c>
      <c r="N23" s="230">
        <f t="shared" si="3"/>
        <v>3330.688154446786</v>
      </c>
      <c r="O23" s="231">
        <v>16951</v>
      </c>
      <c r="P23" s="232"/>
      <c r="Q23" s="229">
        <f t="shared" si="4"/>
        <v>1.5334881055612768E-2</v>
      </c>
      <c r="R23" s="233">
        <f t="shared" si="5"/>
        <v>259.94156877369204</v>
      </c>
      <c r="S23" s="234">
        <v>531.35350468921877</v>
      </c>
      <c r="T23" s="230">
        <f t="shared" si="6"/>
        <v>531.35350468921877</v>
      </c>
      <c r="U23" s="234">
        <v>3373.4941699904821</v>
      </c>
      <c r="V23" s="230">
        <f t="shared" si="7"/>
        <v>3373.4941699904821</v>
      </c>
      <c r="W23" s="235">
        <f t="shared" si="0"/>
        <v>7495.4773979001784</v>
      </c>
      <c r="X23" s="236">
        <f t="shared" si="1"/>
        <v>0.39020516583061227</v>
      </c>
    </row>
    <row r="24" spans="8:24">
      <c r="H24" s="5">
        <v>19</v>
      </c>
      <c r="I24" s="1" t="s">
        <v>19</v>
      </c>
      <c r="J24" s="227">
        <v>24672</v>
      </c>
      <c r="K24" s="227">
        <f>'ИНП 2020'!K24</f>
        <v>943402.9</v>
      </c>
      <c r="L24" s="228"/>
      <c r="M24" s="229">
        <f t="shared" si="2"/>
        <v>0.18740025484808023</v>
      </c>
      <c r="N24" s="230">
        <f t="shared" si="3"/>
        <v>26519.091582662695</v>
      </c>
      <c r="O24" s="231">
        <v>187672</v>
      </c>
      <c r="P24" s="232"/>
      <c r="Q24" s="229">
        <f t="shared" si="4"/>
        <v>1.5334881055612768E-2</v>
      </c>
      <c r="R24" s="233">
        <f t="shared" si="5"/>
        <v>2877.9277974689594</v>
      </c>
      <c r="S24" s="234">
        <v>3844.9258118284888</v>
      </c>
      <c r="T24" s="230">
        <f t="shared" si="6"/>
        <v>3844.9258118284888</v>
      </c>
      <c r="U24" s="234">
        <v>5791.8744543133125</v>
      </c>
      <c r="V24" s="230">
        <f t="shared" si="7"/>
        <v>5791.8744543133125</v>
      </c>
      <c r="W24" s="235">
        <f t="shared" si="0"/>
        <v>39033.819646273456</v>
      </c>
      <c r="X24" s="236">
        <f t="shared" si="1"/>
        <v>0.69967087122181582</v>
      </c>
    </row>
    <row r="25" spans="8:24">
      <c r="H25" s="5">
        <v>20</v>
      </c>
      <c r="I25" s="1" t="s">
        <v>20</v>
      </c>
      <c r="J25" s="227">
        <v>16293</v>
      </c>
      <c r="K25" s="227">
        <f>'ИНП 2020'!K25</f>
        <v>438339</v>
      </c>
      <c r="L25" s="228"/>
      <c r="M25" s="229">
        <f t="shared" si="2"/>
        <v>0.18740025484808023</v>
      </c>
      <c r="N25" s="230">
        <f t="shared" si="3"/>
        <v>12321.726046477897</v>
      </c>
      <c r="O25" s="231">
        <v>92182</v>
      </c>
      <c r="P25" s="232"/>
      <c r="Q25" s="229">
        <f t="shared" si="4"/>
        <v>1.5334881055612768E-2</v>
      </c>
      <c r="R25" s="233">
        <f t="shared" si="5"/>
        <v>1413.6000054684962</v>
      </c>
      <c r="S25" s="234">
        <v>1905.4460448056057</v>
      </c>
      <c r="T25" s="230">
        <f t="shared" si="6"/>
        <v>1905.4460448056057</v>
      </c>
      <c r="U25" s="234">
        <v>3453.3087008262191</v>
      </c>
      <c r="V25" s="230">
        <f t="shared" si="7"/>
        <v>3453.3087008262191</v>
      </c>
      <c r="W25" s="235">
        <f t="shared" si="0"/>
        <v>19094.080797578215</v>
      </c>
      <c r="X25" s="236">
        <f t="shared" si="1"/>
        <v>0.51826848071593468</v>
      </c>
    </row>
    <row r="26" spans="8:24">
      <c r="H26" s="5">
        <v>21</v>
      </c>
      <c r="I26" s="1" t="s">
        <v>21</v>
      </c>
      <c r="J26" s="227">
        <v>14069</v>
      </c>
      <c r="K26" s="227">
        <f>'ИНП 2020'!K26</f>
        <v>384499.5</v>
      </c>
      <c r="L26" s="228"/>
      <c r="M26" s="229">
        <f>$L$32/$K$32</f>
        <v>0.18740025484808023</v>
      </c>
      <c r="N26" s="230">
        <f t="shared" si="3"/>
        <v>10808.295643343912</v>
      </c>
      <c r="O26" s="231">
        <v>71935</v>
      </c>
      <c r="P26" s="232"/>
      <c r="Q26" s="229">
        <f t="shared" si="4"/>
        <v>1.5334881055612768E-2</v>
      </c>
      <c r="R26" s="233">
        <f t="shared" si="5"/>
        <v>1103.1146687355044</v>
      </c>
      <c r="S26" s="234">
        <v>1337.8496727248601</v>
      </c>
      <c r="T26" s="230">
        <f t="shared" si="6"/>
        <v>1337.8496727248601</v>
      </c>
      <c r="U26" s="234">
        <v>2572.6883772719211</v>
      </c>
      <c r="V26" s="230">
        <f t="shared" si="7"/>
        <v>2572.6883772719211</v>
      </c>
      <c r="W26" s="235">
        <f t="shared" si="0"/>
        <v>15821.948362076198</v>
      </c>
      <c r="X26" s="236">
        <f t="shared" si="1"/>
        <v>0.4973405061934682</v>
      </c>
    </row>
    <row r="27" spans="8:24">
      <c r="H27" s="5">
        <v>22</v>
      </c>
      <c r="I27" s="1" t="s">
        <v>23</v>
      </c>
      <c r="J27" s="227">
        <v>34176</v>
      </c>
      <c r="K27" s="227">
        <f>'ИНП 2020'!K27</f>
        <v>2701056.5</v>
      </c>
      <c r="L27" s="228"/>
      <c r="M27" s="229">
        <f t="shared" si="2"/>
        <v>0.18740025484808023</v>
      </c>
      <c r="N27" s="230">
        <f t="shared" si="3"/>
        <v>75926.801468859543</v>
      </c>
      <c r="O27" s="231">
        <v>295372</v>
      </c>
      <c r="P27" s="232"/>
      <c r="Q27" s="229">
        <f t="shared" si="4"/>
        <v>1.5334881055612768E-2</v>
      </c>
      <c r="R27" s="233">
        <f t="shared" si="5"/>
        <v>4529.4944871584548</v>
      </c>
      <c r="S27" s="234">
        <v>4618.2917378559987</v>
      </c>
      <c r="T27" s="230">
        <f t="shared" si="6"/>
        <v>4618.2917378559987</v>
      </c>
      <c r="U27" s="234">
        <v>4714.3782880308618</v>
      </c>
      <c r="V27" s="230">
        <f t="shared" si="7"/>
        <v>4714.3782880308618</v>
      </c>
      <c r="W27" s="235">
        <f t="shared" si="0"/>
        <v>89788.965981904854</v>
      </c>
      <c r="X27" s="236">
        <f t="shared" si="1"/>
        <v>1.1618734777180917</v>
      </c>
    </row>
    <row r="28" spans="8:24">
      <c r="H28" s="5">
        <v>23</v>
      </c>
      <c r="I28" s="1" t="s">
        <v>24</v>
      </c>
      <c r="J28" s="227">
        <v>45222</v>
      </c>
      <c r="K28" s="227">
        <f>'ИНП 2020'!K28</f>
        <v>3336099.2</v>
      </c>
      <c r="L28" s="228"/>
      <c r="M28" s="229">
        <f t="shared" si="2"/>
        <v>0.18740025484808023</v>
      </c>
      <c r="N28" s="230">
        <f t="shared" si="3"/>
        <v>93777.87604177148</v>
      </c>
      <c r="O28" s="231">
        <v>479110</v>
      </c>
      <c r="P28" s="232"/>
      <c r="Q28" s="229">
        <f t="shared" si="4"/>
        <v>1.5334881055612768E-2</v>
      </c>
      <c r="R28" s="233">
        <f t="shared" si="5"/>
        <v>7347.0948625546334</v>
      </c>
      <c r="S28" s="234">
        <v>10004.533193832625</v>
      </c>
      <c r="T28" s="230">
        <f t="shared" si="6"/>
        <v>10004.533193832625</v>
      </c>
      <c r="U28" s="234">
        <v>2399.7568937944907</v>
      </c>
      <c r="V28" s="230">
        <f t="shared" si="7"/>
        <v>2399.7568937944907</v>
      </c>
      <c r="W28" s="235">
        <f t="shared" si="0"/>
        <v>113529.26099195323</v>
      </c>
      <c r="X28" s="236">
        <f t="shared" si="1"/>
        <v>1.1102355875414425</v>
      </c>
    </row>
    <row r="29" spans="8:24">
      <c r="H29" s="5">
        <v>24</v>
      </c>
      <c r="I29" s="1" t="s">
        <v>25</v>
      </c>
      <c r="J29" s="227">
        <v>127099</v>
      </c>
      <c r="K29" s="227">
        <f>'ИНП 2020'!K29</f>
        <v>7131328.4000000004</v>
      </c>
      <c r="L29" s="228"/>
      <c r="M29" s="229">
        <f t="shared" si="2"/>
        <v>0.18740025484808023</v>
      </c>
      <c r="N29" s="230">
        <f t="shared" si="3"/>
        <v>200461.91393480284</v>
      </c>
      <c r="O29" s="231">
        <f>746590</f>
        <v>746590</v>
      </c>
      <c r="P29" s="232"/>
      <c r="Q29" s="229">
        <f t="shared" si="4"/>
        <v>1.5334881055612768E-2</v>
      </c>
      <c r="R29" s="233">
        <f t="shared" si="5"/>
        <v>11448.868847309936</v>
      </c>
      <c r="S29" s="234">
        <v>18944.308406593736</v>
      </c>
      <c r="T29" s="230">
        <f t="shared" si="6"/>
        <v>18944.308406593736</v>
      </c>
      <c r="U29" s="234">
        <v>4653.1871477234636</v>
      </c>
      <c r="V29" s="230">
        <f t="shared" si="7"/>
        <v>4653.1871477234636</v>
      </c>
      <c r="W29" s="235">
        <f t="shared" si="0"/>
        <v>235508.27833642997</v>
      </c>
      <c r="X29" s="236">
        <f t="shared" si="1"/>
        <v>0.81944751565189633</v>
      </c>
    </row>
    <row r="30" spans="8:24">
      <c r="H30" s="5">
        <v>25</v>
      </c>
      <c r="I30" s="1" t="s">
        <v>26</v>
      </c>
      <c r="J30" s="227">
        <v>28647</v>
      </c>
      <c r="K30" s="227">
        <f>'ИНП 2020'!K30</f>
        <v>2135784.2999999998</v>
      </c>
      <c r="L30" s="228"/>
      <c r="M30" s="229">
        <f t="shared" si="2"/>
        <v>0.18740025484808023</v>
      </c>
      <c r="N30" s="230">
        <f t="shared" si="3"/>
        <v>60036.978318079287</v>
      </c>
      <c r="O30" s="231">
        <v>229361</v>
      </c>
      <c r="P30" s="232"/>
      <c r="Q30" s="229">
        <f t="shared" si="4"/>
        <v>1.5334881055612768E-2</v>
      </c>
      <c r="R30" s="233">
        <f>O30*Q30</f>
        <v>3517.2236537964</v>
      </c>
      <c r="S30" s="234">
        <v>4813.2688584158705</v>
      </c>
      <c r="T30" s="230">
        <f>S30</f>
        <v>4813.2688584158705</v>
      </c>
      <c r="U30" s="234">
        <v>2535.4415962152434</v>
      </c>
      <c r="V30" s="230">
        <f t="shared" si="7"/>
        <v>2535.4415962152434</v>
      </c>
      <c r="W30" s="235">
        <f t="shared" si="0"/>
        <v>70902.912426506795</v>
      </c>
      <c r="X30" s="236">
        <f t="shared" si="1"/>
        <v>1.0945661811137148</v>
      </c>
    </row>
    <row r="31" spans="8:24">
      <c r="H31" s="5">
        <v>26</v>
      </c>
      <c r="I31" s="1" t="s">
        <v>27</v>
      </c>
      <c r="J31" s="227">
        <v>505800</v>
      </c>
      <c r="K31" s="227">
        <f>'ИНП 2020'!K31</f>
        <v>50712014.700000003</v>
      </c>
      <c r="L31" s="228"/>
      <c r="M31" s="229">
        <f t="shared" si="2"/>
        <v>0.18740025484808023</v>
      </c>
      <c r="N31" s="230">
        <f t="shared" si="3"/>
        <v>1425516.6717959386</v>
      </c>
      <c r="O31" s="231">
        <v>4618601</v>
      </c>
      <c r="P31" s="232"/>
      <c r="Q31" s="229">
        <f t="shared" si="4"/>
        <v>1.5334881055612768E-2</v>
      </c>
      <c r="R31" s="233">
        <f t="shared" si="5"/>
        <v>70825.696978334177</v>
      </c>
      <c r="S31" s="234">
        <v>123284.77067358824</v>
      </c>
      <c r="T31" s="230">
        <f t="shared" si="6"/>
        <v>123284.77067358824</v>
      </c>
      <c r="U31" s="234">
        <v>10407.814820980131</v>
      </c>
      <c r="V31" s="230">
        <f>U31</f>
        <v>10407.814820980131</v>
      </c>
      <c r="W31" s="235">
        <f t="shared" si="0"/>
        <v>1630034.9542688411</v>
      </c>
      <c r="X31" s="236">
        <f t="shared" si="1"/>
        <v>1.4251979577647165</v>
      </c>
    </row>
    <row r="32" spans="8:24">
      <c r="H32" s="14"/>
      <c r="I32" s="3" t="s">
        <v>28</v>
      </c>
      <c r="J32" s="19">
        <f>SUM(J6:J31)</f>
        <v>1223395</v>
      </c>
      <c r="K32" s="19">
        <f>SUM(K6:K31)</f>
        <v>82104679.700000003</v>
      </c>
      <c r="L32" s="42">
        <v>15386437.9</v>
      </c>
      <c r="M32" s="104">
        <f t="shared" si="2"/>
        <v>0.18740025484808023</v>
      </c>
      <c r="N32" s="15">
        <f>SUM(N6:N31)</f>
        <v>2307965.6850000001</v>
      </c>
      <c r="O32" s="18">
        <f>SUM(O6:O31)</f>
        <v>8704404</v>
      </c>
      <c r="P32" s="42">
        <v>133481</v>
      </c>
      <c r="Q32" s="104">
        <f t="shared" si="4"/>
        <v>1.5334881055612768E-2</v>
      </c>
      <c r="R32" s="105">
        <f t="shared" ref="R32:V32" si="8">SUM(R6:R31)</f>
        <v>133481</v>
      </c>
      <c r="S32" s="100">
        <f t="shared" si="8"/>
        <v>210935.95442181229</v>
      </c>
      <c r="T32" s="15">
        <f t="shared" si="8"/>
        <v>210935.95442181229</v>
      </c>
      <c r="U32" s="100">
        <f t="shared" si="8"/>
        <v>113983.13148651597</v>
      </c>
      <c r="V32" s="15">
        <f t="shared" si="8"/>
        <v>113983.13148651597</v>
      </c>
      <c r="W32" s="16">
        <f>SUM(W6:W31)</f>
        <v>2766365.7709083278</v>
      </c>
      <c r="X32" s="31">
        <f t="shared" si="1"/>
        <v>1</v>
      </c>
    </row>
    <row r="33" spans="12:24" ht="18.75" customHeight="1">
      <c r="L33" s="29"/>
      <c r="P33" s="29"/>
      <c r="S33" s="99"/>
      <c r="U33" s="29"/>
      <c r="W33" s="9"/>
      <c r="X33" s="23"/>
    </row>
  </sheetData>
  <mergeCells count="18">
    <mergeCell ref="C2:G2"/>
    <mergeCell ref="P3:P4"/>
    <mergeCell ref="Q3:Q4"/>
    <mergeCell ref="R3:R4"/>
    <mergeCell ref="O3:O4"/>
    <mergeCell ref="N3:N4"/>
    <mergeCell ref="H3:H4"/>
    <mergeCell ref="I3:I4"/>
    <mergeCell ref="K3:K4"/>
    <mergeCell ref="L3:L4"/>
    <mergeCell ref="M3:M4"/>
    <mergeCell ref="T3:T4"/>
    <mergeCell ref="W3:W4"/>
    <mergeCell ref="X3:X4"/>
    <mergeCell ref="J3:J4"/>
    <mergeCell ref="U3:U4"/>
    <mergeCell ref="V3:V4"/>
    <mergeCell ref="S3:S4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X33"/>
  <sheetViews>
    <sheetView topLeftCell="H1" zoomScale="55" zoomScaleNormal="55" workbookViewId="0">
      <pane xSplit="2" ySplit="4" topLeftCell="J5" activePane="bottomRight" state="frozen"/>
      <selection activeCell="H1" sqref="H1"/>
      <selection pane="topRight" activeCell="J1" sqref="J1"/>
      <selection pane="bottomLeft" activeCell="H4" sqref="H4"/>
      <selection pane="bottomRight" activeCell="N42" sqref="N42"/>
    </sheetView>
  </sheetViews>
  <sheetFormatPr defaultRowHeight="23.25"/>
  <cols>
    <col min="1" max="1" width="5" hidden="1" customWidth="1"/>
    <col min="2" max="2" width="21.5" hidden="1" customWidth="1"/>
    <col min="3" max="3" width="13.08203125" hidden="1" customWidth="1"/>
    <col min="4" max="4" width="11.6640625" hidden="1" customWidth="1"/>
    <col min="5" max="5" width="10.6640625" hidden="1" customWidth="1"/>
    <col min="6" max="6" width="10.83203125" hidden="1" customWidth="1"/>
    <col min="7" max="7" width="0" hidden="1" customWidth="1"/>
    <col min="8" max="8" width="6.08203125" customWidth="1"/>
    <col min="9" max="9" width="18.5" customWidth="1"/>
    <col min="10" max="10" width="12.83203125" customWidth="1"/>
    <col min="11" max="11" width="14.58203125" customWidth="1"/>
    <col min="12" max="12" width="13.4140625" customWidth="1"/>
    <col min="13" max="13" width="14.4140625" customWidth="1"/>
    <col min="14" max="14" width="13.6640625" style="11" customWidth="1"/>
    <col min="15" max="15" width="13.6640625" style="8" customWidth="1"/>
    <col min="16" max="16" width="11.5" style="8" customWidth="1"/>
    <col min="17" max="17" width="14.6640625" customWidth="1"/>
    <col min="18" max="18" width="11.1640625" customWidth="1"/>
    <col min="19" max="19" width="11.5" style="8" customWidth="1"/>
    <col min="20" max="20" width="10.1640625" customWidth="1"/>
    <col min="21" max="21" width="11.33203125" customWidth="1"/>
    <col min="22" max="22" width="10.1640625" customWidth="1"/>
    <col min="23" max="23" width="12.08203125" customWidth="1"/>
    <col min="24" max="24" width="15.08203125" customWidth="1"/>
  </cols>
  <sheetData>
    <row r="1" spans="1:24">
      <c r="J1" s="24" t="s">
        <v>175</v>
      </c>
    </row>
    <row r="2" spans="1:24">
      <c r="C2" s="293" t="s">
        <v>37</v>
      </c>
      <c r="D2" s="293"/>
      <c r="E2" s="293"/>
      <c r="F2" s="293"/>
      <c r="G2" s="293"/>
    </row>
    <row r="3" spans="1:24" ht="23.25" customHeight="1">
      <c r="H3" s="294" t="s">
        <v>29</v>
      </c>
      <c r="I3" s="296" t="s">
        <v>0</v>
      </c>
      <c r="J3" s="296" t="s">
        <v>182</v>
      </c>
      <c r="K3" s="296" t="s">
        <v>180</v>
      </c>
      <c r="L3" s="285" t="s">
        <v>52</v>
      </c>
      <c r="M3" s="285" t="s">
        <v>101</v>
      </c>
      <c r="N3" s="289" t="s">
        <v>181</v>
      </c>
      <c r="O3" s="287" t="s">
        <v>178</v>
      </c>
      <c r="P3" s="287" t="s">
        <v>53</v>
      </c>
      <c r="Q3" s="285" t="s">
        <v>101</v>
      </c>
      <c r="R3" s="289" t="s">
        <v>54</v>
      </c>
      <c r="S3" s="287" t="s">
        <v>199</v>
      </c>
      <c r="T3" s="289" t="s">
        <v>55</v>
      </c>
      <c r="U3" s="285" t="s">
        <v>199</v>
      </c>
      <c r="V3" s="289" t="s">
        <v>61</v>
      </c>
      <c r="W3" s="291" t="s">
        <v>56</v>
      </c>
      <c r="X3" s="285" t="s">
        <v>57</v>
      </c>
    </row>
    <row r="4" spans="1:24" ht="97.5">
      <c r="A4" s="2" t="s">
        <v>29</v>
      </c>
      <c r="B4" s="2" t="s">
        <v>30</v>
      </c>
      <c r="C4" s="2" t="s">
        <v>39</v>
      </c>
      <c r="D4" s="2" t="s">
        <v>38</v>
      </c>
      <c r="E4" s="2" t="s">
        <v>37</v>
      </c>
      <c r="F4" s="4"/>
      <c r="H4" s="295"/>
      <c r="I4" s="297"/>
      <c r="J4" s="297"/>
      <c r="K4" s="297"/>
      <c r="L4" s="286"/>
      <c r="M4" s="286"/>
      <c r="N4" s="290"/>
      <c r="O4" s="288"/>
      <c r="P4" s="288"/>
      <c r="Q4" s="286"/>
      <c r="R4" s="290"/>
      <c r="S4" s="288"/>
      <c r="T4" s="290"/>
      <c r="U4" s="286"/>
      <c r="V4" s="290"/>
      <c r="W4" s="292"/>
      <c r="X4" s="286"/>
    </row>
    <row r="5" spans="1:24" s="181" customFormat="1" ht="28.5">
      <c r="A5" s="179"/>
      <c r="B5" s="179"/>
      <c r="C5" s="179"/>
      <c r="D5" s="179"/>
      <c r="E5" s="179"/>
      <c r="F5" s="180"/>
      <c r="H5" s="182">
        <v>1</v>
      </c>
      <c r="I5" s="65">
        <v>2</v>
      </c>
      <c r="J5" s="65">
        <v>3</v>
      </c>
      <c r="K5" s="65">
        <v>4</v>
      </c>
      <c r="L5" s="183">
        <v>5</v>
      </c>
      <c r="M5" s="183" t="s">
        <v>103</v>
      </c>
      <c r="N5" s="184" t="s">
        <v>104</v>
      </c>
      <c r="O5" s="185">
        <v>8</v>
      </c>
      <c r="P5" s="185">
        <v>9</v>
      </c>
      <c r="Q5" s="183" t="s">
        <v>105</v>
      </c>
      <c r="R5" s="184" t="s">
        <v>106</v>
      </c>
      <c r="S5" s="185">
        <v>13</v>
      </c>
      <c r="T5" s="184" t="s">
        <v>107</v>
      </c>
      <c r="U5" s="183">
        <v>15</v>
      </c>
      <c r="V5" s="184" t="s">
        <v>108</v>
      </c>
      <c r="W5" s="186" t="s">
        <v>109</v>
      </c>
      <c r="X5" s="183" t="s">
        <v>110</v>
      </c>
    </row>
    <row r="6" spans="1:24">
      <c r="A6" s="5">
        <v>1</v>
      </c>
      <c r="B6" s="1" t="s">
        <v>31</v>
      </c>
      <c r="C6" s="7">
        <v>12793328</v>
      </c>
      <c r="D6" s="6">
        <v>71061495</v>
      </c>
      <c r="E6" s="4">
        <f>C6/D6</f>
        <v>0.18003178796055444</v>
      </c>
      <c r="F6" s="4"/>
      <c r="H6" s="5">
        <v>1</v>
      </c>
      <c r="I6" s="1" t="s">
        <v>1</v>
      </c>
      <c r="J6" s="227">
        <v>14216</v>
      </c>
      <c r="K6" s="227">
        <f>'ИНП 2020'!K6</f>
        <v>292301.40000000002</v>
      </c>
      <c r="L6" s="228"/>
      <c r="M6" s="229">
        <f t="shared" ref="M6:M32" si="0">$L$32/$K$32</f>
        <v>0.19508366582945386</v>
      </c>
      <c r="N6" s="230">
        <f>K6*M6*0.15</f>
        <v>8553.4842958622285</v>
      </c>
      <c r="O6" s="238">
        <v>38915</v>
      </c>
      <c r="P6" s="246"/>
      <c r="Q6" s="229">
        <f t="shared" ref="Q6:Q32" si="1">$P$32/$O$32</f>
        <v>0</v>
      </c>
      <c r="R6" s="233">
        <f>O6*Q6</f>
        <v>0</v>
      </c>
      <c r="S6" s="234">
        <v>790.56729954705827</v>
      </c>
      <c r="T6" s="230">
        <f>S6</f>
        <v>790.56729954705827</v>
      </c>
      <c r="U6" s="234">
        <v>3625.0822996520155</v>
      </c>
      <c r="V6" s="230">
        <f>U6</f>
        <v>3625.0822996520155</v>
      </c>
      <c r="W6" s="235">
        <f t="shared" ref="W6:W31" si="2">N6+R6+T6+V6</f>
        <v>12969.133895061303</v>
      </c>
      <c r="X6" s="236">
        <f t="shared" ref="X6:X32" si="3">(W6/J6)/($W$32/$J$32)</f>
        <v>0.40625069935780467</v>
      </c>
    </row>
    <row r="7" spans="1:24">
      <c r="A7" s="5">
        <v>2</v>
      </c>
      <c r="B7" s="1" t="s">
        <v>32</v>
      </c>
      <c r="C7" s="7">
        <v>736335</v>
      </c>
      <c r="D7" s="6">
        <v>8704404</v>
      </c>
      <c r="E7" s="4">
        <f>C7/D7</f>
        <v>8.4593385141590399E-2</v>
      </c>
      <c r="F7" s="4"/>
      <c r="H7" s="5">
        <v>2</v>
      </c>
      <c r="I7" s="1" t="s">
        <v>2</v>
      </c>
      <c r="J7" s="227">
        <v>15173</v>
      </c>
      <c r="K7" s="227">
        <f>'ИНП 2020'!K7</f>
        <v>374507.3</v>
      </c>
      <c r="L7" s="228"/>
      <c r="M7" s="229">
        <f t="shared" si="0"/>
        <v>0.19508366582945386</v>
      </c>
      <c r="N7" s="230">
        <f t="shared" ref="N7:N31" si="4">K7*M7*0.15</f>
        <v>10959.038544583653</v>
      </c>
      <c r="O7" s="238">
        <v>66108</v>
      </c>
      <c r="P7" s="246"/>
      <c r="Q7" s="229">
        <f t="shared" si="1"/>
        <v>0</v>
      </c>
      <c r="R7" s="233">
        <f t="shared" ref="R7:R31" si="5">O7*Q7</f>
        <v>0</v>
      </c>
      <c r="S7" s="234">
        <v>1585.6955247858918</v>
      </c>
      <c r="T7" s="230">
        <f t="shared" ref="T7:T31" si="6">S7</f>
        <v>1585.6955247858918</v>
      </c>
      <c r="U7" s="234">
        <v>6585.0978208149008</v>
      </c>
      <c r="V7" s="230">
        <f t="shared" ref="V7:V30" si="7">U7</f>
        <v>6585.0978208149008</v>
      </c>
      <c r="W7" s="235">
        <f t="shared" si="2"/>
        <v>19129.831890184447</v>
      </c>
      <c r="X7" s="236">
        <f t="shared" si="3"/>
        <v>0.5614360018475526</v>
      </c>
    </row>
    <row r="8" spans="1:24">
      <c r="A8" s="5">
        <v>3</v>
      </c>
      <c r="B8" s="1" t="s">
        <v>33</v>
      </c>
      <c r="C8" s="7">
        <v>28690.5</v>
      </c>
      <c r="D8" s="6">
        <v>399937</v>
      </c>
      <c r="E8" s="4">
        <f>C8/D8</f>
        <v>7.173754866391456E-2</v>
      </c>
      <c r="F8" s="4"/>
      <c r="H8" s="5">
        <v>3</v>
      </c>
      <c r="I8" s="1" t="s">
        <v>3</v>
      </c>
      <c r="J8" s="227">
        <v>33419</v>
      </c>
      <c r="K8" s="227">
        <f>'ИНП 2020'!K8</f>
        <v>903251.7</v>
      </c>
      <c r="L8" s="228"/>
      <c r="M8" s="229">
        <f t="shared" si="0"/>
        <v>0.19508366582945386</v>
      </c>
      <c r="N8" s="230">
        <f t="shared" si="4"/>
        <v>26431.447920402912</v>
      </c>
      <c r="O8" s="238">
        <f>198283</f>
        <v>198283</v>
      </c>
      <c r="P8" s="246"/>
      <c r="Q8" s="229">
        <f t="shared" si="1"/>
        <v>0</v>
      </c>
      <c r="R8" s="233">
        <f t="shared" si="5"/>
        <v>0</v>
      </c>
      <c r="S8" s="234">
        <v>4079.9334471188185</v>
      </c>
      <c r="T8" s="230">
        <f t="shared" si="6"/>
        <v>4079.9334471188185</v>
      </c>
      <c r="U8" s="234">
        <v>3799.9355371890633</v>
      </c>
      <c r="V8" s="230">
        <f t="shared" si="7"/>
        <v>3799.9355371890633</v>
      </c>
      <c r="W8" s="235">
        <f t="shared" si="2"/>
        <v>34311.316904710795</v>
      </c>
      <c r="X8" s="236">
        <f t="shared" si="3"/>
        <v>0.45719818660214745</v>
      </c>
    </row>
    <row r="9" spans="1:24">
      <c r="A9" s="5">
        <v>4</v>
      </c>
      <c r="B9" s="1" t="s">
        <v>34</v>
      </c>
      <c r="C9" s="7">
        <v>707808.5</v>
      </c>
      <c r="D9" s="6">
        <v>141285941</v>
      </c>
      <c r="E9" s="4">
        <f>C9/D9</f>
        <v>5.0097588973838526E-3</v>
      </c>
      <c r="F9" s="4"/>
      <c r="H9" s="5">
        <v>4</v>
      </c>
      <c r="I9" s="1" t="s">
        <v>4</v>
      </c>
      <c r="J9" s="227">
        <v>31105</v>
      </c>
      <c r="K9" s="227">
        <f>'ИНП 2020'!K9</f>
        <v>1592161.7</v>
      </c>
      <c r="L9" s="228"/>
      <c r="M9" s="229">
        <f t="shared" si="0"/>
        <v>0.19508366582945386</v>
      </c>
      <c r="N9" s="230">
        <f t="shared" si="4"/>
        <v>46590.711154388271</v>
      </c>
      <c r="O9" s="238">
        <f>186684</f>
        <v>186684</v>
      </c>
      <c r="P9" s="246"/>
      <c r="Q9" s="229">
        <f t="shared" si="1"/>
        <v>0</v>
      </c>
      <c r="R9" s="233">
        <f t="shared" si="5"/>
        <v>0</v>
      </c>
      <c r="S9" s="234">
        <v>3254.5756436223751</v>
      </c>
      <c r="T9" s="230">
        <f t="shared" si="6"/>
        <v>3254.5756436223751</v>
      </c>
      <c r="U9" s="234">
        <v>5389.2265712311619</v>
      </c>
      <c r="V9" s="230">
        <f t="shared" si="7"/>
        <v>5389.2265712311619</v>
      </c>
      <c r="W9" s="235">
        <f t="shared" si="2"/>
        <v>55234.513369241809</v>
      </c>
      <c r="X9" s="236">
        <f t="shared" si="3"/>
        <v>0.79075307396392891</v>
      </c>
    </row>
    <row r="10" spans="1:24">
      <c r="A10" s="5">
        <v>5</v>
      </c>
      <c r="B10" s="1" t="s">
        <v>35</v>
      </c>
      <c r="C10" s="7">
        <v>166334.79999999999</v>
      </c>
      <c r="D10" s="6">
        <v>414965447</v>
      </c>
      <c r="E10" s="4">
        <f>C10/D10</f>
        <v>4.0084012103301696E-4</v>
      </c>
      <c r="F10" s="4"/>
      <c r="H10" s="5">
        <v>5</v>
      </c>
      <c r="I10" s="1" t="s">
        <v>5</v>
      </c>
      <c r="J10" s="227">
        <v>22893</v>
      </c>
      <c r="K10" s="227">
        <f>'ИНП 2020'!K10</f>
        <v>601036.9</v>
      </c>
      <c r="L10" s="228"/>
      <c r="M10" s="229">
        <f t="shared" si="0"/>
        <v>0.19508366582945386</v>
      </c>
      <c r="N10" s="230">
        <f t="shared" si="4"/>
        <v>17587.87226261563</v>
      </c>
      <c r="O10" s="238">
        <v>125311</v>
      </c>
      <c r="P10" s="246"/>
      <c r="Q10" s="229">
        <f t="shared" si="1"/>
        <v>0</v>
      </c>
      <c r="R10" s="233">
        <f t="shared" si="5"/>
        <v>0</v>
      </c>
      <c r="S10" s="234">
        <v>2221.2175513278698</v>
      </c>
      <c r="T10" s="230">
        <f t="shared" si="6"/>
        <v>2221.2175513278698</v>
      </c>
      <c r="U10" s="234">
        <v>4043.4811180442375</v>
      </c>
      <c r="V10" s="230">
        <f t="shared" si="7"/>
        <v>4043.4811180442375</v>
      </c>
      <c r="W10" s="235">
        <f t="shared" si="2"/>
        <v>23852.570931987739</v>
      </c>
      <c r="X10" s="236">
        <f t="shared" si="3"/>
        <v>0.46397336515285997</v>
      </c>
    </row>
    <row r="11" spans="1:24">
      <c r="A11" s="5">
        <v>6</v>
      </c>
      <c r="B11" s="1" t="s">
        <v>36</v>
      </c>
      <c r="C11" s="7">
        <v>287557.2</v>
      </c>
      <c r="D11" s="6"/>
      <c r="E11" s="4"/>
      <c r="F11" s="4"/>
      <c r="H11" s="5">
        <v>6</v>
      </c>
      <c r="I11" s="1" t="s">
        <v>6</v>
      </c>
      <c r="J11" s="227">
        <v>34528</v>
      </c>
      <c r="K11" s="227">
        <f>'ИНП 2020'!K11</f>
        <v>644228.80000000005</v>
      </c>
      <c r="L11" s="228"/>
      <c r="M11" s="229">
        <f t="shared" si="0"/>
        <v>0.19508366582945386</v>
      </c>
      <c r="N11" s="230">
        <f t="shared" si="4"/>
        <v>18851.77739053651</v>
      </c>
      <c r="O11" s="238">
        <v>92534</v>
      </c>
      <c r="P11" s="246"/>
      <c r="Q11" s="229">
        <f t="shared" si="1"/>
        <v>0</v>
      </c>
      <c r="R11" s="233">
        <f t="shared" si="5"/>
        <v>0</v>
      </c>
      <c r="S11" s="234">
        <v>1133.2561801945078</v>
      </c>
      <c r="T11" s="230">
        <f t="shared" si="6"/>
        <v>1133.2561801945078</v>
      </c>
      <c r="U11" s="234">
        <v>6038.6814535116264</v>
      </c>
      <c r="V11" s="230">
        <f t="shared" si="7"/>
        <v>6038.6814535116264</v>
      </c>
      <c r="W11" s="235">
        <f t="shared" si="2"/>
        <v>26023.715024242643</v>
      </c>
      <c r="X11" s="236">
        <f t="shared" si="3"/>
        <v>0.33562819238806679</v>
      </c>
    </row>
    <row r="12" spans="1:24">
      <c r="A12" s="1"/>
      <c r="B12" s="1"/>
      <c r="C12" s="1"/>
      <c r="D12" s="1"/>
      <c r="E12" s="4"/>
      <c r="F12" s="4"/>
      <c r="H12" s="5">
        <v>7</v>
      </c>
      <c r="I12" s="1" t="s">
        <v>7</v>
      </c>
      <c r="J12" s="227">
        <v>18445</v>
      </c>
      <c r="K12" s="227">
        <f>'ИНП 2020'!K12</f>
        <v>703088.5</v>
      </c>
      <c r="L12" s="228"/>
      <c r="M12" s="229">
        <f t="shared" si="0"/>
        <v>0.19508366582945386</v>
      </c>
      <c r="N12" s="230">
        <f t="shared" si="4"/>
        <v>20574.162297379793</v>
      </c>
      <c r="O12" s="238">
        <f>107964</f>
        <v>107964</v>
      </c>
      <c r="P12" s="246"/>
      <c r="Q12" s="229">
        <f t="shared" si="1"/>
        <v>0</v>
      </c>
      <c r="R12" s="233">
        <f t="shared" si="5"/>
        <v>0</v>
      </c>
      <c r="S12" s="234">
        <v>2277.9327458895636</v>
      </c>
      <c r="T12" s="230">
        <f t="shared" si="6"/>
        <v>2277.9327458895636</v>
      </c>
      <c r="U12" s="234">
        <v>3965.4216370009126</v>
      </c>
      <c r="V12" s="230">
        <f t="shared" si="7"/>
        <v>3965.4216370009126</v>
      </c>
      <c r="W12" s="235">
        <f t="shared" si="2"/>
        <v>26817.51668027027</v>
      </c>
      <c r="X12" s="236">
        <f t="shared" si="3"/>
        <v>0.6474413937432324</v>
      </c>
    </row>
    <row r="13" spans="1:24">
      <c r="A13" s="1"/>
      <c r="B13" s="1"/>
      <c r="C13" s="1"/>
      <c r="D13" s="1"/>
      <c r="E13" s="4"/>
      <c r="F13" s="4"/>
      <c r="H13" s="5">
        <v>8</v>
      </c>
      <c r="I13" s="1" t="s">
        <v>8</v>
      </c>
      <c r="J13" s="227">
        <v>24567</v>
      </c>
      <c r="K13" s="227">
        <f>'ИНП 2020'!K13</f>
        <v>563239</v>
      </c>
      <c r="L13" s="228"/>
      <c r="M13" s="229">
        <f t="shared" si="0"/>
        <v>0.19508366582945386</v>
      </c>
      <c r="N13" s="230">
        <f t="shared" si="4"/>
        <v>16481.809328717365</v>
      </c>
      <c r="O13" s="238">
        <v>175318</v>
      </c>
      <c r="P13" s="246"/>
      <c r="Q13" s="229">
        <f t="shared" si="1"/>
        <v>0</v>
      </c>
      <c r="R13" s="233">
        <f t="shared" si="5"/>
        <v>0</v>
      </c>
      <c r="S13" s="234">
        <v>2247.327811465439</v>
      </c>
      <c r="T13" s="230">
        <f t="shared" si="6"/>
        <v>2247.327811465439</v>
      </c>
      <c r="U13" s="234">
        <v>3390.9038565220408</v>
      </c>
      <c r="V13" s="230">
        <f t="shared" si="7"/>
        <v>3390.9038565220408</v>
      </c>
      <c r="W13" s="235">
        <f t="shared" si="2"/>
        <v>22120.040996704844</v>
      </c>
      <c r="X13" s="236">
        <f t="shared" si="3"/>
        <v>0.40095382799685003</v>
      </c>
    </row>
    <row r="14" spans="1:24">
      <c r="A14" s="1"/>
      <c r="B14" s="1"/>
      <c r="C14" s="1"/>
      <c r="D14" s="1"/>
      <c r="E14" s="4"/>
      <c r="F14" s="4"/>
      <c r="H14" s="5">
        <v>9</v>
      </c>
      <c r="I14" s="1" t="s">
        <v>9</v>
      </c>
      <c r="J14" s="227">
        <v>13849</v>
      </c>
      <c r="K14" s="227">
        <f>'ИНП 2020'!K14</f>
        <v>740978.1</v>
      </c>
      <c r="L14" s="228"/>
      <c r="M14" s="229">
        <f t="shared" si="0"/>
        <v>0.19508366582945386</v>
      </c>
      <c r="N14" s="230">
        <f t="shared" si="4"/>
        <v>21682.908607101544</v>
      </c>
      <c r="O14" s="238">
        <v>62157</v>
      </c>
      <c r="P14" s="246"/>
      <c r="Q14" s="229">
        <f t="shared" si="1"/>
        <v>0</v>
      </c>
      <c r="R14" s="233">
        <f t="shared" si="5"/>
        <v>0</v>
      </c>
      <c r="S14" s="234">
        <v>1420.3067663963175</v>
      </c>
      <c r="T14" s="230">
        <f t="shared" si="6"/>
        <v>1420.3067663963175</v>
      </c>
      <c r="U14" s="234">
        <v>4727.2821719837648</v>
      </c>
      <c r="V14" s="230">
        <f t="shared" si="7"/>
        <v>4727.2821719837648</v>
      </c>
      <c r="W14" s="235">
        <f t="shared" si="2"/>
        <v>27830.49754548163</v>
      </c>
      <c r="X14" s="236">
        <f t="shared" si="3"/>
        <v>0.89487652959227026</v>
      </c>
    </row>
    <row r="15" spans="1:24">
      <c r="A15" s="1"/>
      <c r="B15" s="1"/>
      <c r="C15" s="1"/>
      <c r="D15" s="1"/>
      <c r="E15" s="4"/>
      <c r="F15" s="4"/>
      <c r="H15" s="5">
        <v>10</v>
      </c>
      <c r="I15" s="1" t="s">
        <v>10</v>
      </c>
      <c r="J15" s="227">
        <v>13568</v>
      </c>
      <c r="K15" s="227">
        <f>'ИНП 2020'!K15</f>
        <v>354775.4</v>
      </c>
      <c r="L15" s="228"/>
      <c r="M15" s="229">
        <f t="shared" si="0"/>
        <v>0.19508366582945386</v>
      </c>
      <c r="N15" s="230">
        <f t="shared" si="4"/>
        <v>10381.632836716624</v>
      </c>
      <c r="O15" s="238">
        <v>55380</v>
      </c>
      <c r="P15" s="246"/>
      <c r="Q15" s="229">
        <f t="shared" si="1"/>
        <v>0</v>
      </c>
      <c r="R15" s="233">
        <f t="shared" si="5"/>
        <v>0</v>
      </c>
      <c r="S15" s="234">
        <v>1353.6458121772425</v>
      </c>
      <c r="T15" s="230">
        <f t="shared" si="6"/>
        <v>1353.6458121772425</v>
      </c>
      <c r="U15" s="234">
        <v>4430.6561440191299</v>
      </c>
      <c r="V15" s="230">
        <f t="shared" si="7"/>
        <v>4430.6561440191299</v>
      </c>
      <c r="W15" s="235">
        <f t="shared" si="2"/>
        <v>16165.934792912998</v>
      </c>
      <c r="X15" s="236">
        <f t="shared" si="3"/>
        <v>0.53057349422448741</v>
      </c>
    </row>
    <row r="16" spans="1:24">
      <c r="H16" s="5">
        <v>11</v>
      </c>
      <c r="I16" s="1" t="s">
        <v>11</v>
      </c>
      <c r="J16" s="227">
        <v>21562</v>
      </c>
      <c r="K16" s="227">
        <f>'ИНП 2020'!K16</f>
        <v>564588.80000000005</v>
      </c>
      <c r="L16" s="228"/>
      <c r="M16" s="229">
        <f t="shared" si="0"/>
        <v>0.19508366582945386</v>
      </c>
      <c r="N16" s="230">
        <f t="shared" si="4"/>
        <v>16521.307918537852</v>
      </c>
      <c r="O16" s="238">
        <v>85725</v>
      </c>
      <c r="P16" s="246"/>
      <c r="Q16" s="229">
        <f t="shared" si="1"/>
        <v>0</v>
      </c>
      <c r="R16" s="233">
        <f t="shared" si="5"/>
        <v>0</v>
      </c>
      <c r="S16" s="234">
        <v>2637.1084749155716</v>
      </c>
      <c r="T16" s="230">
        <f t="shared" si="6"/>
        <v>2637.1084749155716</v>
      </c>
      <c r="U16" s="234">
        <v>6304.0836890589317</v>
      </c>
      <c r="V16" s="230">
        <f t="shared" si="7"/>
        <v>6304.0836890589317</v>
      </c>
      <c r="W16" s="235">
        <f t="shared" si="2"/>
        <v>25462.500082512353</v>
      </c>
      <c r="X16" s="236">
        <f t="shared" si="3"/>
        <v>0.52586293878346224</v>
      </c>
    </row>
    <row r="17" spans="8:24">
      <c r="H17" s="5">
        <v>12</v>
      </c>
      <c r="I17" s="1" t="s">
        <v>12</v>
      </c>
      <c r="J17" s="227">
        <v>32107</v>
      </c>
      <c r="K17" s="227">
        <f>'ИНП 2020'!K17</f>
        <v>1255084.8</v>
      </c>
      <c r="L17" s="228"/>
      <c r="M17" s="229">
        <f t="shared" si="0"/>
        <v>0.19508366582945386</v>
      </c>
      <c r="N17" s="230">
        <f t="shared" si="4"/>
        <v>36726.981556624036</v>
      </c>
      <c r="O17" s="238">
        <v>151456</v>
      </c>
      <c r="P17" s="246"/>
      <c r="Q17" s="229">
        <f t="shared" si="1"/>
        <v>0</v>
      </c>
      <c r="R17" s="233">
        <f t="shared" si="5"/>
        <v>0</v>
      </c>
      <c r="S17" s="234">
        <v>3163.7064699906891</v>
      </c>
      <c r="T17" s="230">
        <f t="shared" si="6"/>
        <v>3163.7064699906891</v>
      </c>
      <c r="U17" s="234">
        <v>6556.9964076393035</v>
      </c>
      <c r="V17" s="230">
        <f t="shared" si="7"/>
        <v>6556.9964076393035</v>
      </c>
      <c r="W17" s="235">
        <f t="shared" si="2"/>
        <v>46447.684434254028</v>
      </c>
      <c r="X17" s="236">
        <f t="shared" si="3"/>
        <v>0.64420620300416687</v>
      </c>
    </row>
    <row r="18" spans="8:24">
      <c r="H18" s="5">
        <v>13</v>
      </c>
      <c r="I18" s="1" t="s">
        <v>13</v>
      </c>
      <c r="J18" s="227">
        <v>11903</v>
      </c>
      <c r="K18" s="227">
        <f>'ИНП 2020'!K18</f>
        <v>381023.7</v>
      </c>
      <c r="L18" s="228"/>
      <c r="M18" s="229">
        <f t="shared" si="0"/>
        <v>0.19508366582945386</v>
      </c>
      <c r="N18" s="230">
        <f t="shared" si="4"/>
        <v>11149.725024585312</v>
      </c>
      <c r="O18" s="238">
        <v>53196</v>
      </c>
      <c r="P18" s="246"/>
      <c r="Q18" s="229">
        <f t="shared" si="1"/>
        <v>0</v>
      </c>
      <c r="R18" s="233">
        <f t="shared" si="5"/>
        <v>0</v>
      </c>
      <c r="S18" s="234">
        <v>1049.2658979739351</v>
      </c>
      <c r="T18" s="230">
        <f t="shared" si="6"/>
        <v>1049.2658979739351</v>
      </c>
      <c r="U18" s="234">
        <v>2557.2285989793286</v>
      </c>
      <c r="V18" s="230">
        <f t="shared" si="7"/>
        <v>2557.2285989793286</v>
      </c>
      <c r="W18" s="235">
        <f t="shared" si="2"/>
        <v>14756.219521538576</v>
      </c>
      <c r="X18" s="236">
        <f t="shared" si="3"/>
        <v>0.55205104490394519</v>
      </c>
    </row>
    <row r="19" spans="8:24">
      <c r="H19" s="5">
        <v>14</v>
      </c>
      <c r="I19" s="1" t="s">
        <v>14</v>
      </c>
      <c r="J19" s="227">
        <v>22204</v>
      </c>
      <c r="K19" s="227">
        <f>'ИНП 2020'!K19</f>
        <v>515702.7</v>
      </c>
      <c r="L19" s="228"/>
      <c r="M19" s="229">
        <f t="shared" si="0"/>
        <v>0.19508366582945386</v>
      </c>
      <c r="N19" s="230">
        <f t="shared" si="4"/>
        <v>15090.775979122063</v>
      </c>
      <c r="O19" s="238">
        <v>88657</v>
      </c>
      <c r="P19" s="246"/>
      <c r="Q19" s="229">
        <f t="shared" si="1"/>
        <v>0</v>
      </c>
      <c r="R19" s="233">
        <f t="shared" si="5"/>
        <v>0</v>
      </c>
      <c r="S19" s="234">
        <v>2371.9300294627592</v>
      </c>
      <c r="T19" s="230">
        <f t="shared" si="6"/>
        <v>2371.9300294627592</v>
      </c>
      <c r="U19" s="234">
        <v>5117.5795772003903</v>
      </c>
      <c r="V19" s="230">
        <f t="shared" si="7"/>
        <v>5117.5795772003903</v>
      </c>
      <c r="W19" s="235">
        <f t="shared" si="2"/>
        <v>22580.285585785212</v>
      </c>
      <c r="X19" s="236">
        <f t="shared" si="3"/>
        <v>0.45285459019043528</v>
      </c>
    </row>
    <row r="20" spans="8:24">
      <c r="H20" s="5">
        <v>15</v>
      </c>
      <c r="I20" s="1" t="s">
        <v>15</v>
      </c>
      <c r="J20" s="227">
        <v>35375</v>
      </c>
      <c r="K20" s="227">
        <f>'ИНП 2020'!K20</f>
        <v>1862058.5</v>
      </c>
      <c r="L20" s="228"/>
      <c r="M20" s="229">
        <f t="shared" si="0"/>
        <v>0.19508366582945386</v>
      </c>
      <c r="N20" s="230">
        <f t="shared" si="4"/>
        <v>54488.579725334115</v>
      </c>
      <c r="O20" s="238">
        <v>151881</v>
      </c>
      <c r="P20" s="246"/>
      <c r="Q20" s="229">
        <f t="shared" si="1"/>
        <v>0</v>
      </c>
      <c r="R20" s="233">
        <f t="shared" si="5"/>
        <v>0</v>
      </c>
      <c r="S20" s="234">
        <v>4063.8338734324766</v>
      </c>
      <c r="T20" s="230">
        <f t="shared" si="6"/>
        <v>4063.8338734324766</v>
      </c>
      <c r="U20" s="234">
        <v>8018.2698927703486</v>
      </c>
      <c r="V20" s="230">
        <f>U20</f>
        <v>8018.2698927703486</v>
      </c>
      <c r="W20" s="235">
        <f t="shared" si="2"/>
        <v>66570.68349153694</v>
      </c>
      <c r="X20" s="236">
        <f t="shared" si="3"/>
        <v>0.83800600330786013</v>
      </c>
    </row>
    <row r="21" spans="8:24">
      <c r="H21" s="5">
        <v>16</v>
      </c>
      <c r="I21" s="1" t="s">
        <v>16</v>
      </c>
      <c r="J21" s="227">
        <v>62039</v>
      </c>
      <c r="K21" s="227">
        <f>'ИНП 2020'!K21</f>
        <v>2528680.9</v>
      </c>
      <c r="L21" s="228"/>
      <c r="M21" s="229">
        <f t="shared" si="0"/>
        <v>0.19508366582945386</v>
      </c>
      <c r="N21" s="230">
        <f t="shared" si="4"/>
        <v>73995.65095273839</v>
      </c>
      <c r="O21" s="238">
        <v>262957</v>
      </c>
      <c r="P21" s="246"/>
      <c r="Q21" s="229">
        <f t="shared" si="1"/>
        <v>0</v>
      </c>
      <c r="R21" s="233">
        <f t="shared" si="5"/>
        <v>0</v>
      </c>
      <c r="S21" s="234">
        <v>6992.1418971747544</v>
      </c>
      <c r="T21" s="230">
        <f t="shared" si="6"/>
        <v>6992.1418971747544</v>
      </c>
      <c r="U21" s="234">
        <v>8786.3751862366662</v>
      </c>
      <c r="V21" s="230">
        <f t="shared" si="7"/>
        <v>8786.3751862366662</v>
      </c>
      <c r="W21" s="235">
        <f t="shared" si="2"/>
        <v>89774.1680361498</v>
      </c>
      <c r="X21" s="236">
        <f t="shared" si="3"/>
        <v>0.6443875821846321</v>
      </c>
    </row>
    <row r="22" spans="8:24">
      <c r="H22" s="5">
        <v>17</v>
      </c>
      <c r="I22" s="1" t="s">
        <v>17</v>
      </c>
      <c r="J22" s="227">
        <v>11969</v>
      </c>
      <c r="K22" s="227">
        <f>'ИНП 2020'!K22</f>
        <v>326959.5</v>
      </c>
      <c r="L22" s="228"/>
      <c r="M22" s="229">
        <f t="shared" si="0"/>
        <v>0.19508366582945386</v>
      </c>
      <c r="N22" s="230">
        <f t="shared" si="4"/>
        <v>9567.6686756647978</v>
      </c>
      <c r="O22" s="238">
        <v>64104</v>
      </c>
      <c r="P22" s="246"/>
      <c r="Q22" s="229">
        <f t="shared" si="1"/>
        <v>0</v>
      </c>
      <c r="R22" s="233">
        <f t="shared" si="5"/>
        <v>0</v>
      </c>
      <c r="S22" s="234">
        <v>1008.7610920023657</v>
      </c>
      <c r="T22" s="230">
        <f t="shared" si="6"/>
        <v>1008.7610920023657</v>
      </c>
      <c r="U22" s="234">
        <v>3606.348024201618</v>
      </c>
      <c r="V22" s="230">
        <f t="shared" si="7"/>
        <v>3606.348024201618</v>
      </c>
      <c r="W22" s="235">
        <f t="shared" si="2"/>
        <v>14182.777791868781</v>
      </c>
      <c r="X22" s="236">
        <f t="shared" si="3"/>
        <v>0.52767193244763566</v>
      </c>
    </row>
    <row r="23" spans="8:24">
      <c r="H23" s="5">
        <v>18</v>
      </c>
      <c r="I23" s="1" t="s">
        <v>18</v>
      </c>
      <c r="J23" s="227">
        <v>8495</v>
      </c>
      <c r="K23" s="227">
        <f>'ИНП 2020'!K23</f>
        <v>118487.5</v>
      </c>
      <c r="L23" s="228"/>
      <c r="M23" s="229">
        <f t="shared" si="0"/>
        <v>0.19508366582945386</v>
      </c>
      <c r="N23" s="230">
        <f t="shared" si="4"/>
        <v>3467.2463782451123</v>
      </c>
      <c r="O23" s="238">
        <v>16951</v>
      </c>
      <c r="P23" s="246"/>
      <c r="Q23" s="229">
        <f t="shared" si="1"/>
        <v>0</v>
      </c>
      <c r="R23" s="233">
        <f t="shared" si="5"/>
        <v>0</v>
      </c>
      <c r="S23" s="234">
        <v>531.35350468921877</v>
      </c>
      <c r="T23" s="230">
        <f t="shared" si="6"/>
        <v>531.35350468921877</v>
      </c>
      <c r="U23" s="234">
        <v>3959.1768785174463</v>
      </c>
      <c r="V23" s="230">
        <f t="shared" si="7"/>
        <v>3959.1768785174463</v>
      </c>
      <c r="W23" s="235">
        <f t="shared" si="2"/>
        <v>7957.7767614517779</v>
      </c>
      <c r="X23" s="236">
        <f t="shared" si="3"/>
        <v>0.41714681402840736</v>
      </c>
    </row>
    <row r="24" spans="8:24">
      <c r="H24" s="5">
        <v>19</v>
      </c>
      <c r="I24" s="1" t="s">
        <v>19</v>
      </c>
      <c r="J24" s="227">
        <v>24672</v>
      </c>
      <c r="K24" s="227">
        <f>'ИНП 2020'!K24</f>
        <v>943402.9</v>
      </c>
      <c r="L24" s="228"/>
      <c r="M24" s="229">
        <f t="shared" si="0"/>
        <v>0.19508366582945386</v>
      </c>
      <c r="N24" s="230">
        <f t="shared" si="4"/>
        <v>27606.374412920653</v>
      </c>
      <c r="O24" s="238">
        <v>187672</v>
      </c>
      <c r="P24" s="246"/>
      <c r="Q24" s="229">
        <f t="shared" si="1"/>
        <v>0</v>
      </c>
      <c r="R24" s="233">
        <f t="shared" si="5"/>
        <v>0</v>
      </c>
      <c r="S24" s="234">
        <v>3844.9258118284888</v>
      </c>
      <c r="T24" s="230">
        <f t="shared" si="6"/>
        <v>3844.9258118284888</v>
      </c>
      <c r="U24" s="234">
        <v>6797.4196092527463</v>
      </c>
      <c r="V24" s="230">
        <f t="shared" si="7"/>
        <v>6797.4196092527463</v>
      </c>
      <c r="W24" s="235">
        <f t="shared" si="2"/>
        <v>38248.719834001888</v>
      </c>
      <c r="X24" s="236">
        <f t="shared" si="3"/>
        <v>0.69035601023292237</v>
      </c>
    </row>
    <row r="25" spans="8:24">
      <c r="H25" s="5">
        <v>20</v>
      </c>
      <c r="I25" s="1" t="s">
        <v>20</v>
      </c>
      <c r="J25" s="227">
        <v>16293</v>
      </c>
      <c r="K25" s="227">
        <f>'ИНП 2020'!K25</f>
        <v>438339</v>
      </c>
      <c r="L25" s="228"/>
      <c r="M25" s="229">
        <f t="shared" si="0"/>
        <v>0.19508366582945386</v>
      </c>
      <c r="N25" s="230">
        <f t="shared" si="4"/>
        <v>12826.916849402545</v>
      </c>
      <c r="O25" s="238">
        <v>92182</v>
      </c>
      <c r="P25" s="246"/>
      <c r="Q25" s="229">
        <f t="shared" si="1"/>
        <v>0</v>
      </c>
      <c r="R25" s="233">
        <f t="shared" si="5"/>
        <v>0</v>
      </c>
      <c r="S25" s="234">
        <v>1905.4460448056057</v>
      </c>
      <c r="T25" s="230">
        <f t="shared" si="6"/>
        <v>1905.4460448056057</v>
      </c>
      <c r="U25" s="234">
        <v>4052.8482557694369</v>
      </c>
      <c r="V25" s="230">
        <f t="shared" si="7"/>
        <v>4052.8482557694369</v>
      </c>
      <c r="W25" s="235">
        <f t="shared" si="2"/>
        <v>18785.211149977586</v>
      </c>
      <c r="X25" s="236">
        <f t="shared" si="3"/>
        <v>0.51342331433460531</v>
      </c>
    </row>
    <row r="26" spans="8:24">
      <c r="H26" s="5">
        <v>21</v>
      </c>
      <c r="I26" s="1" t="s">
        <v>21</v>
      </c>
      <c r="J26" s="227">
        <v>14069</v>
      </c>
      <c r="K26" s="227">
        <f>'ИНП 2020'!K26</f>
        <v>384499.5</v>
      </c>
      <c r="L26" s="228"/>
      <c r="M26" s="229">
        <f t="shared" si="0"/>
        <v>0.19508366582945386</v>
      </c>
      <c r="N26" s="230">
        <f t="shared" si="4"/>
        <v>11251.435795438814</v>
      </c>
      <c r="O26" s="238">
        <v>71935</v>
      </c>
      <c r="P26" s="246"/>
      <c r="Q26" s="229">
        <f t="shared" si="1"/>
        <v>0</v>
      </c>
      <c r="R26" s="233">
        <f t="shared" si="5"/>
        <v>0</v>
      </c>
      <c r="S26" s="234">
        <v>1337.8496727248601</v>
      </c>
      <c r="T26" s="230">
        <f t="shared" si="6"/>
        <v>1337.8496727248601</v>
      </c>
      <c r="U26" s="234">
        <v>3019.3407267558132</v>
      </c>
      <c r="V26" s="230">
        <f t="shared" si="7"/>
        <v>3019.3407267558132</v>
      </c>
      <c r="W26" s="235">
        <f t="shared" si="2"/>
        <v>15608.626194919489</v>
      </c>
      <c r="X26" s="236">
        <f t="shared" si="3"/>
        <v>0.49403988593994774</v>
      </c>
    </row>
    <row r="27" spans="8:24">
      <c r="H27" s="5">
        <v>22</v>
      </c>
      <c r="I27" s="1" t="s">
        <v>23</v>
      </c>
      <c r="J27" s="227">
        <v>34176</v>
      </c>
      <c r="K27" s="227">
        <f>'ИНП 2020'!K27</f>
        <v>2701056.5</v>
      </c>
      <c r="L27" s="228"/>
      <c r="M27" s="229">
        <f t="shared" si="0"/>
        <v>0.19508366582945386</v>
      </c>
      <c r="N27" s="230">
        <f t="shared" si="4"/>
        <v>79039.800544871134</v>
      </c>
      <c r="O27" s="238">
        <v>295372</v>
      </c>
      <c r="P27" s="246"/>
      <c r="Q27" s="229">
        <f t="shared" si="1"/>
        <v>0</v>
      </c>
      <c r="R27" s="233">
        <f t="shared" si="5"/>
        <v>0</v>
      </c>
      <c r="S27" s="234">
        <v>4618.2917378559987</v>
      </c>
      <c r="T27" s="230">
        <f t="shared" si="6"/>
        <v>4618.2917378559987</v>
      </c>
      <c r="U27" s="234">
        <v>5532.8560163508801</v>
      </c>
      <c r="V27" s="230">
        <f t="shared" si="7"/>
        <v>5532.8560163508801</v>
      </c>
      <c r="W27" s="235">
        <f t="shared" si="2"/>
        <v>89190.948299078009</v>
      </c>
      <c r="X27" s="236">
        <f t="shared" si="3"/>
        <v>1.162144451005201</v>
      </c>
    </row>
    <row r="28" spans="8:24">
      <c r="H28" s="5">
        <v>23</v>
      </c>
      <c r="I28" s="1" t="s">
        <v>24</v>
      </c>
      <c r="J28" s="227">
        <v>45222</v>
      </c>
      <c r="K28" s="227">
        <f>'ИНП 2020'!K28</f>
        <v>3336099.2</v>
      </c>
      <c r="L28" s="228"/>
      <c r="M28" s="229">
        <f t="shared" si="0"/>
        <v>0.19508366582945386</v>
      </c>
      <c r="N28" s="230">
        <f t="shared" si="4"/>
        <v>97622.769226006261</v>
      </c>
      <c r="O28" s="238">
        <v>479110</v>
      </c>
      <c r="P28" s="246"/>
      <c r="Q28" s="229">
        <f t="shared" si="1"/>
        <v>0</v>
      </c>
      <c r="R28" s="233">
        <f t="shared" si="5"/>
        <v>0</v>
      </c>
      <c r="S28" s="234">
        <v>10004.533193832625</v>
      </c>
      <c r="T28" s="230">
        <f t="shared" si="6"/>
        <v>10004.533193832625</v>
      </c>
      <c r="U28" s="234">
        <v>2816.386076043168</v>
      </c>
      <c r="V28" s="230">
        <f t="shared" si="7"/>
        <v>2816.386076043168</v>
      </c>
      <c r="W28" s="235">
        <f t="shared" si="2"/>
        <v>110443.68849588206</v>
      </c>
      <c r="X28" s="236">
        <f t="shared" si="3"/>
        <v>1.0875561763625801</v>
      </c>
    </row>
    <row r="29" spans="8:24">
      <c r="H29" s="5">
        <v>24</v>
      </c>
      <c r="I29" s="1" t="s">
        <v>25</v>
      </c>
      <c r="J29" s="227">
        <v>127099</v>
      </c>
      <c r="K29" s="227">
        <f>'ИНП 2020'!K29</f>
        <v>7131328.4000000004</v>
      </c>
      <c r="L29" s="228"/>
      <c r="M29" s="229">
        <f t="shared" si="0"/>
        <v>0.19508366582945386</v>
      </c>
      <c r="N29" s="230">
        <f t="shared" si="4"/>
        <v>208680.8529758541</v>
      </c>
      <c r="O29" s="238">
        <f>746590</f>
        <v>746590</v>
      </c>
      <c r="P29" s="246"/>
      <c r="Q29" s="229">
        <f t="shared" si="1"/>
        <v>0</v>
      </c>
      <c r="R29" s="233">
        <f t="shared" si="5"/>
        <v>0</v>
      </c>
      <c r="S29" s="234">
        <v>18944.308406593736</v>
      </c>
      <c r="T29" s="230">
        <f t="shared" si="6"/>
        <v>18944.308406593736</v>
      </c>
      <c r="U29" s="234">
        <v>5461.0412937910205</v>
      </c>
      <c r="V29" s="230">
        <f t="shared" si="7"/>
        <v>5461.0412937910205</v>
      </c>
      <c r="W29" s="235">
        <f t="shared" si="2"/>
        <v>233086.20267623887</v>
      </c>
      <c r="X29" s="236">
        <f t="shared" si="3"/>
        <v>0.81664817423393854</v>
      </c>
    </row>
    <row r="30" spans="8:24">
      <c r="H30" s="5">
        <v>25</v>
      </c>
      <c r="I30" s="1" t="s">
        <v>26</v>
      </c>
      <c r="J30" s="227">
        <v>28647</v>
      </c>
      <c r="K30" s="227">
        <f>'ИНП 2020'!K30</f>
        <v>2135784.2999999998</v>
      </c>
      <c r="L30" s="228"/>
      <c r="M30" s="229">
        <f t="shared" si="0"/>
        <v>0.19508366582945386</v>
      </c>
      <c r="N30" s="230">
        <f t="shared" si="4"/>
        <v>62498.494599749101</v>
      </c>
      <c r="O30" s="238">
        <v>229361</v>
      </c>
      <c r="P30" s="246"/>
      <c r="Q30" s="229">
        <f t="shared" si="1"/>
        <v>0</v>
      </c>
      <c r="R30" s="233">
        <f>O30*Q30</f>
        <v>0</v>
      </c>
      <c r="S30" s="234">
        <v>4813.2688584158705</v>
      </c>
      <c r="T30" s="230">
        <f>S30</f>
        <v>4813.2688584158705</v>
      </c>
      <c r="U30" s="234">
        <v>2975.6274173715506</v>
      </c>
      <c r="V30" s="230">
        <f t="shared" si="7"/>
        <v>2975.6274173715506</v>
      </c>
      <c r="W30" s="235">
        <f t="shared" si="2"/>
        <v>70287.390875536526</v>
      </c>
      <c r="X30" s="236">
        <f t="shared" si="3"/>
        <v>1.0925940638396234</v>
      </c>
    </row>
    <row r="31" spans="8:24">
      <c r="H31" s="5">
        <v>26</v>
      </c>
      <c r="I31" s="1" t="s">
        <v>27</v>
      </c>
      <c r="J31" s="227">
        <v>505800</v>
      </c>
      <c r="K31" s="227">
        <f>'ИНП 2020'!K31</f>
        <v>50712014.700000003</v>
      </c>
      <c r="L31" s="228"/>
      <c r="M31" s="229">
        <f t="shared" si="0"/>
        <v>0.19508366582945386</v>
      </c>
      <c r="N31" s="230">
        <f t="shared" si="4"/>
        <v>1483962.8593909726</v>
      </c>
      <c r="O31" s="238">
        <v>4618601</v>
      </c>
      <c r="P31" s="246"/>
      <c r="Q31" s="229">
        <f t="shared" si="1"/>
        <v>0</v>
      </c>
      <c r="R31" s="233">
        <f t="shared" si="5"/>
        <v>0</v>
      </c>
      <c r="S31" s="234">
        <v>123284.77067358824</v>
      </c>
      <c r="T31" s="230">
        <f t="shared" si="6"/>
        <v>123284.77067358824</v>
      </c>
      <c r="U31" s="234">
        <v>12214.747593659544</v>
      </c>
      <c r="V31" s="230">
        <f>U31</f>
        <v>12214.747593659544</v>
      </c>
      <c r="W31" s="235">
        <f t="shared" si="2"/>
        <v>1619462.3776582202</v>
      </c>
      <c r="X31" s="236">
        <f t="shared" si="3"/>
        <v>1.4257802699668338</v>
      </c>
    </row>
    <row r="32" spans="8:24">
      <c r="H32" s="14"/>
      <c r="I32" s="3" t="s">
        <v>28</v>
      </c>
      <c r="J32" s="239">
        <f>SUM(J6:J31)</f>
        <v>1223395</v>
      </c>
      <c r="K32" s="240">
        <f>SUM(K6:K31)</f>
        <v>82104679.700000003</v>
      </c>
      <c r="L32" s="240">
        <v>16017281.897629144</v>
      </c>
      <c r="M32" s="241">
        <f t="shared" si="0"/>
        <v>0.19508366582945386</v>
      </c>
      <c r="N32" s="242">
        <f>SUM(N6:N31)</f>
        <v>2402592.2846443714</v>
      </c>
      <c r="O32" s="240">
        <f>SUM(O6:O31)</f>
        <v>8704404</v>
      </c>
      <c r="P32" s="240">
        <v>0</v>
      </c>
      <c r="Q32" s="241">
        <f t="shared" si="1"/>
        <v>0</v>
      </c>
      <c r="R32" s="233">
        <f t="shared" ref="R32:V32" si="8">SUM(R6:R31)</f>
        <v>0</v>
      </c>
      <c r="S32" s="244">
        <f t="shared" si="8"/>
        <v>210935.95442181229</v>
      </c>
      <c r="T32" s="242">
        <f t="shared" si="8"/>
        <v>210935.95442181229</v>
      </c>
      <c r="U32" s="244">
        <f t="shared" si="8"/>
        <v>133772.09385356703</v>
      </c>
      <c r="V32" s="242">
        <f t="shared" si="8"/>
        <v>133772.09385356703</v>
      </c>
      <c r="W32" s="245">
        <f>SUM(W6:W31)</f>
        <v>2747300.3329197504</v>
      </c>
      <c r="X32" s="236">
        <f t="shared" si="3"/>
        <v>1</v>
      </c>
    </row>
    <row r="33" spans="12:24" ht="18.75" customHeight="1">
      <c r="L33" s="99"/>
      <c r="P33" s="99"/>
      <c r="S33" s="99"/>
      <c r="U33" s="29"/>
      <c r="W33" s="9"/>
      <c r="X33" s="23"/>
    </row>
  </sheetData>
  <mergeCells count="18">
    <mergeCell ref="R3:R4"/>
    <mergeCell ref="C2:G2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X3:X4"/>
    <mergeCell ref="S3:S4"/>
    <mergeCell ref="T3:T4"/>
    <mergeCell ref="U3:U4"/>
    <mergeCell ref="V3:V4"/>
    <mergeCell ref="W3:W4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4:X36"/>
  <sheetViews>
    <sheetView tabSelected="1" topLeftCell="B4" zoomScale="50" zoomScaleNormal="50" workbookViewId="0">
      <pane xSplit="1" ySplit="4" topLeftCell="C8" activePane="bottomRight" state="frozen"/>
      <selection activeCell="B4" sqref="B4"/>
      <selection pane="topRight" activeCell="C4" sqref="C4"/>
      <selection pane="bottomLeft" activeCell="B7" sqref="B7"/>
      <selection pane="bottomRight" activeCell="B37" sqref="A37:XFD37"/>
    </sheetView>
  </sheetViews>
  <sheetFormatPr defaultRowHeight="23.25"/>
  <cols>
    <col min="1" max="1" width="4.1640625" customWidth="1"/>
    <col min="2" max="2" width="18.25" customWidth="1"/>
    <col min="3" max="3" width="11.9140625" customWidth="1"/>
    <col min="4" max="4" width="14.5" customWidth="1"/>
    <col min="5" max="5" width="13" customWidth="1"/>
    <col min="6" max="6" width="11.25" style="11" customWidth="1"/>
    <col min="7" max="7" width="11.25" customWidth="1"/>
    <col min="8" max="8" width="12.83203125" customWidth="1"/>
    <col min="9" max="9" width="14.33203125" customWidth="1"/>
    <col min="10" max="11" width="13.1640625" customWidth="1"/>
    <col min="12" max="12" width="12.25" customWidth="1"/>
    <col min="13" max="13" width="13.08203125" style="11" customWidth="1"/>
    <col min="14" max="14" width="14.1640625" style="11" customWidth="1"/>
    <col min="15" max="15" width="12.08203125" style="11" customWidth="1"/>
    <col min="16" max="16" width="11.9140625" style="11" customWidth="1"/>
    <col min="17" max="17" width="14.08203125" style="8" customWidth="1"/>
    <col min="18" max="18" width="16.75" style="8" customWidth="1"/>
    <col min="19" max="19" width="14.08203125" style="26" customWidth="1"/>
    <col min="20" max="20" width="13.83203125" style="33" customWidth="1"/>
    <col min="21" max="21" width="12.08203125" style="26" customWidth="1"/>
    <col min="22" max="22" width="13.33203125" style="26" customWidth="1"/>
    <col min="23" max="23" width="13.5" style="26" customWidth="1"/>
    <col min="24" max="24" width="12.08203125" style="26" customWidth="1"/>
  </cols>
  <sheetData>
    <row r="4" spans="1:24">
      <c r="C4" s="50" t="s">
        <v>131</v>
      </c>
      <c r="D4" s="24"/>
    </row>
    <row r="6" spans="1:24" s="51" customFormat="1" ht="36.75" customHeight="1">
      <c r="A6" s="305" t="s">
        <v>29</v>
      </c>
      <c r="B6" s="296" t="s">
        <v>0</v>
      </c>
      <c r="C6" s="307" t="s">
        <v>185</v>
      </c>
      <c r="D6" s="307" t="s">
        <v>50</v>
      </c>
      <c r="E6" s="296" t="s">
        <v>58</v>
      </c>
      <c r="F6" s="285" t="s">
        <v>48</v>
      </c>
      <c r="G6" s="296" t="s">
        <v>49</v>
      </c>
      <c r="H6" s="296" t="s">
        <v>145</v>
      </c>
      <c r="I6" s="296" t="s">
        <v>197</v>
      </c>
      <c r="J6" s="303" t="s">
        <v>100</v>
      </c>
      <c r="K6" s="303"/>
      <c r="L6" s="303"/>
      <c r="M6" s="304" t="s">
        <v>127</v>
      </c>
      <c r="N6" s="304"/>
      <c r="O6" s="301" t="s">
        <v>99</v>
      </c>
      <c r="P6" s="301" t="s">
        <v>125</v>
      </c>
      <c r="Q6" s="287" t="s">
        <v>97</v>
      </c>
      <c r="R6" s="287" t="s">
        <v>128</v>
      </c>
      <c r="S6" s="298" t="s">
        <v>187</v>
      </c>
      <c r="T6" s="300" t="s">
        <v>45</v>
      </c>
      <c r="U6" s="300"/>
      <c r="V6" s="287" t="s">
        <v>188</v>
      </c>
      <c r="W6" s="300" t="s">
        <v>45</v>
      </c>
      <c r="X6" s="300"/>
    </row>
    <row r="7" spans="1:24" s="51" customFormat="1" ht="111.75" customHeight="1">
      <c r="A7" s="306"/>
      <c r="B7" s="297"/>
      <c r="C7" s="308"/>
      <c r="D7" s="308"/>
      <c r="E7" s="297"/>
      <c r="F7" s="286"/>
      <c r="G7" s="297"/>
      <c r="H7" s="297"/>
      <c r="I7" s="297"/>
      <c r="J7" s="34" t="s">
        <v>51</v>
      </c>
      <c r="K7" s="34" t="s">
        <v>126</v>
      </c>
      <c r="L7" s="35" t="s">
        <v>139</v>
      </c>
      <c r="M7" s="36" t="s">
        <v>140</v>
      </c>
      <c r="N7" s="36" t="s">
        <v>98</v>
      </c>
      <c r="O7" s="302"/>
      <c r="P7" s="302"/>
      <c r="Q7" s="288"/>
      <c r="R7" s="288"/>
      <c r="S7" s="299"/>
      <c r="T7" s="37" t="s">
        <v>137</v>
      </c>
      <c r="U7" s="37" t="s">
        <v>135</v>
      </c>
      <c r="V7" s="288"/>
      <c r="W7" s="37" t="s">
        <v>189</v>
      </c>
      <c r="X7" s="37" t="s">
        <v>190</v>
      </c>
    </row>
    <row r="8" spans="1:24" s="190" customFormat="1" ht="39.75" customHeight="1">
      <c r="A8" s="187"/>
      <c r="B8" s="65">
        <v>1</v>
      </c>
      <c r="C8" s="65">
        <v>2</v>
      </c>
      <c r="D8" s="65">
        <v>3</v>
      </c>
      <c r="E8" s="65">
        <v>4</v>
      </c>
      <c r="F8" s="183">
        <v>5</v>
      </c>
      <c r="G8" s="65">
        <v>6</v>
      </c>
      <c r="H8" s="65" t="s">
        <v>96</v>
      </c>
      <c r="I8" s="65" t="s">
        <v>150</v>
      </c>
      <c r="J8" s="185" t="s">
        <v>133</v>
      </c>
      <c r="K8" s="185" t="s">
        <v>102</v>
      </c>
      <c r="L8" s="188" t="s">
        <v>200</v>
      </c>
      <c r="M8" s="183">
        <v>12</v>
      </c>
      <c r="N8" s="183">
        <v>13</v>
      </c>
      <c r="O8" s="183">
        <v>14</v>
      </c>
      <c r="P8" s="183" t="s">
        <v>201</v>
      </c>
      <c r="Q8" s="185">
        <v>16</v>
      </c>
      <c r="R8" s="185" t="s">
        <v>202</v>
      </c>
      <c r="S8" s="188" t="s">
        <v>203</v>
      </c>
      <c r="T8" s="189">
        <v>19</v>
      </c>
      <c r="U8" s="185">
        <v>20</v>
      </c>
      <c r="V8" s="185">
        <v>21</v>
      </c>
      <c r="W8" s="185">
        <v>22</v>
      </c>
      <c r="X8" s="185">
        <v>23</v>
      </c>
    </row>
    <row r="9" spans="1:24" s="43" customFormat="1" ht="21" customHeight="1">
      <c r="A9" s="1">
        <v>1</v>
      </c>
      <c r="B9" s="1" t="s">
        <v>1</v>
      </c>
      <c r="C9" s="21">
        <v>14216</v>
      </c>
      <c r="D9" s="21"/>
      <c r="E9" s="12"/>
      <c r="F9" s="13">
        <v>1.0900103215948143</v>
      </c>
      <c r="G9" s="13">
        <v>0.39865235842382524</v>
      </c>
      <c r="H9" s="38">
        <f>G9/F9</f>
        <v>0.36573264539417349</v>
      </c>
      <c r="I9" s="39"/>
      <c r="J9" s="40">
        <f>$E$35*($I$35-H9)*F9*C9</f>
        <v>67794.477355778319</v>
      </c>
      <c r="K9" s="40">
        <f>J9</f>
        <v>67794.477355778319</v>
      </c>
      <c r="L9" s="41">
        <v>67638.203327128314</v>
      </c>
      <c r="M9" s="20">
        <v>9086.5</v>
      </c>
      <c r="N9" s="20">
        <v>22326.400000000001</v>
      </c>
      <c r="O9" s="20">
        <f>M9+N9</f>
        <v>31412.9</v>
      </c>
      <c r="P9" s="20">
        <f t="shared" ref="P9:P35" si="0">L9-O9</f>
        <v>36225.303327128313</v>
      </c>
      <c r="Q9" s="40">
        <f>O9</f>
        <v>31412.9</v>
      </c>
      <c r="R9" s="40">
        <v>0</v>
      </c>
      <c r="S9" s="46">
        <f>R9+L9</f>
        <v>67638.203327128314</v>
      </c>
      <c r="T9" s="17">
        <v>25861.770988639866</v>
      </c>
      <c r="U9" s="17">
        <f>S9-T9</f>
        <v>41776.432338488448</v>
      </c>
      <c r="V9" s="42">
        <f t="shared" ref="V9" si="1">ROUND(S9,1)</f>
        <v>67638.2</v>
      </c>
      <c r="W9" s="102">
        <f>ROUND(T9,1)</f>
        <v>25861.8</v>
      </c>
      <c r="X9" s="102">
        <f>V9-W9</f>
        <v>41776.399999999994</v>
      </c>
    </row>
    <row r="10" spans="1:24" s="43" customFormat="1" ht="21" customHeight="1">
      <c r="A10" s="1">
        <v>2</v>
      </c>
      <c r="B10" s="1" t="s">
        <v>2</v>
      </c>
      <c r="C10" s="21">
        <v>15173</v>
      </c>
      <c r="D10" s="21"/>
      <c r="E10" s="12"/>
      <c r="F10" s="13">
        <v>1.193574565634776</v>
      </c>
      <c r="G10" s="13">
        <v>0.55264995605767686</v>
      </c>
      <c r="H10" s="38">
        <f t="shared" ref="H10:H34" si="2">G10/F10</f>
        <v>0.46302088865622087</v>
      </c>
      <c r="I10" s="39"/>
      <c r="J10" s="40">
        <f>$E$35*($I$35-H10)*F10*C10</f>
        <v>71406.06685373951</v>
      </c>
      <c r="K10" s="40">
        <f t="shared" ref="K10:K34" si="3">J10</f>
        <v>71406.06685373951</v>
      </c>
      <c r="L10" s="41">
        <v>71241.467697989341</v>
      </c>
      <c r="M10" s="20">
        <v>2849.9</v>
      </c>
      <c r="N10" s="20">
        <v>27981.200000000001</v>
      </c>
      <c r="O10" s="20">
        <f t="shared" ref="O10:O35" si="4">M10+N10</f>
        <v>30831.100000000002</v>
      </c>
      <c r="P10" s="20">
        <f>L10-O10</f>
        <v>40410.367697989335</v>
      </c>
      <c r="Q10" s="40">
        <f t="shared" ref="Q10:Q34" si="5">O10</f>
        <v>30831.100000000002</v>
      </c>
      <c r="R10" s="40">
        <v>0</v>
      </c>
      <c r="S10" s="46">
        <f t="shared" ref="S10:S33" si="6">R10+L10</f>
        <v>71241.467697989341</v>
      </c>
      <c r="T10" s="17">
        <v>31307.75678968518</v>
      </c>
      <c r="U10" s="17">
        <f t="shared" ref="U10:U34" si="7">S10-T10</f>
        <v>39933.710908304158</v>
      </c>
      <c r="V10" s="42">
        <f t="shared" ref="V10:V34" si="8">ROUND(S10,1)</f>
        <v>71241.5</v>
      </c>
      <c r="W10" s="102">
        <f t="shared" ref="W10:W34" si="9">ROUND(T10,1)</f>
        <v>31307.8</v>
      </c>
      <c r="X10" s="102">
        <f t="shared" ref="X10:X34" si="10">V10-W10</f>
        <v>39933.699999999997</v>
      </c>
    </row>
    <row r="11" spans="1:24" s="43" customFormat="1" ht="21" customHeight="1">
      <c r="A11" s="1">
        <v>3</v>
      </c>
      <c r="B11" s="1" t="s">
        <v>3</v>
      </c>
      <c r="C11" s="21">
        <v>33419</v>
      </c>
      <c r="D11" s="21"/>
      <c r="E11" s="12"/>
      <c r="F11" s="13">
        <v>0.84980229050441303</v>
      </c>
      <c r="G11" s="13">
        <v>0.52544018333051201</v>
      </c>
      <c r="H11" s="38">
        <f t="shared" si="2"/>
        <v>0.61830873981126722</v>
      </c>
      <c r="I11" s="39"/>
      <c r="J11" s="40">
        <f t="shared" ref="J11:J34" si="11">$E$35*($I$35-H11)*F11*C11</f>
        <v>92384.466098563324</v>
      </c>
      <c r="K11" s="40">
        <f t="shared" si="3"/>
        <v>92384.466098563324</v>
      </c>
      <c r="L11" s="41">
        <v>92171.509331802852</v>
      </c>
      <c r="M11" s="20">
        <v>5906.7</v>
      </c>
      <c r="N11" s="20">
        <v>60556.3</v>
      </c>
      <c r="O11" s="20">
        <f t="shared" si="4"/>
        <v>66463</v>
      </c>
      <c r="P11" s="20">
        <f t="shared" si="0"/>
        <v>25708.509331802852</v>
      </c>
      <c r="Q11" s="40">
        <f t="shared" si="5"/>
        <v>66463</v>
      </c>
      <c r="R11" s="40">
        <v>0</v>
      </c>
      <c r="S11" s="46">
        <f t="shared" si="6"/>
        <v>92171.509331802852</v>
      </c>
      <c r="T11" s="17">
        <v>65106.310611091656</v>
      </c>
      <c r="U11" s="17">
        <f t="shared" si="7"/>
        <v>27065.198720711196</v>
      </c>
      <c r="V11" s="42">
        <f t="shared" si="8"/>
        <v>92171.5</v>
      </c>
      <c r="W11" s="102">
        <f t="shared" si="9"/>
        <v>65106.3</v>
      </c>
      <c r="X11" s="102">
        <f t="shared" si="10"/>
        <v>27065.199999999997</v>
      </c>
    </row>
    <row r="12" spans="1:24" s="43" customFormat="1" ht="21" customHeight="1">
      <c r="A12" s="1">
        <v>4</v>
      </c>
      <c r="B12" s="1" t="s">
        <v>4</v>
      </c>
      <c r="C12" s="21">
        <v>31105</v>
      </c>
      <c r="D12" s="21"/>
      <c r="E12" s="12"/>
      <c r="F12" s="13">
        <v>0.91510142542260531</v>
      </c>
      <c r="G12" s="13">
        <v>0.79857381981908804</v>
      </c>
      <c r="H12" s="38">
        <f t="shared" si="2"/>
        <v>0.87266154071424007</v>
      </c>
      <c r="I12" s="39"/>
      <c r="J12" s="40">
        <f t="shared" si="11"/>
        <v>60431.756999766476</v>
      </c>
      <c r="K12" s="40">
        <f t="shared" si="3"/>
        <v>60431.756999766476</v>
      </c>
      <c r="L12" s="41">
        <v>60292.454884120816</v>
      </c>
      <c r="M12" s="20">
        <v>0</v>
      </c>
      <c r="N12" s="20">
        <v>116475.7</v>
      </c>
      <c r="O12" s="20">
        <f>M12+N12</f>
        <v>116475.7</v>
      </c>
      <c r="P12" s="20">
        <f>L12-O12</f>
        <v>-56183.245115879181</v>
      </c>
      <c r="Q12" s="40">
        <f t="shared" si="5"/>
        <v>116475.7</v>
      </c>
      <c r="R12" s="40">
        <v>56183.245115879181</v>
      </c>
      <c r="S12" s="46">
        <f t="shared" si="6"/>
        <v>116475.7</v>
      </c>
      <c r="T12" s="17">
        <v>116475.73765639453</v>
      </c>
      <c r="U12" s="17">
        <f t="shared" si="7"/>
        <v>-3.7656394531950355E-2</v>
      </c>
      <c r="V12" s="42">
        <f t="shared" si="8"/>
        <v>116475.7</v>
      </c>
      <c r="W12" s="102">
        <f t="shared" si="9"/>
        <v>116475.7</v>
      </c>
      <c r="X12" s="102">
        <f t="shared" si="10"/>
        <v>0</v>
      </c>
    </row>
    <row r="13" spans="1:24" s="43" customFormat="1" ht="21" customHeight="1">
      <c r="A13" s="1">
        <v>5</v>
      </c>
      <c r="B13" s="1" t="s">
        <v>5</v>
      </c>
      <c r="C13" s="21">
        <v>22893</v>
      </c>
      <c r="D13" s="21"/>
      <c r="E13" s="12"/>
      <c r="F13" s="13">
        <v>0.95000037141150495</v>
      </c>
      <c r="G13" s="13">
        <v>0.49887254026781064</v>
      </c>
      <c r="H13" s="38">
        <f t="shared" si="2"/>
        <v>0.52512878445151423</v>
      </c>
      <c r="I13" s="39"/>
      <c r="J13" s="40">
        <f t="shared" si="11"/>
        <v>79750.659378986675</v>
      </c>
      <c r="K13" s="40">
        <f t="shared" si="3"/>
        <v>79750.659378986675</v>
      </c>
      <c r="L13" s="41">
        <v>79566.824982517399</v>
      </c>
      <c r="M13" s="20">
        <v>1967</v>
      </c>
      <c r="N13" s="20">
        <v>45800.4</v>
      </c>
      <c r="O13" s="20">
        <f t="shared" si="4"/>
        <v>47767.4</v>
      </c>
      <c r="P13" s="20">
        <f t="shared" si="0"/>
        <v>31799.424982517397</v>
      </c>
      <c r="Q13" s="40">
        <f t="shared" si="5"/>
        <v>47767.4</v>
      </c>
      <c r="R13" s="40">
        <v>0</v>
      </c>
      <c r="S13" s="46">
        <f t="shared" si="6"/>
        <v>79566.824982517399</v>
      </c>
      <c r="T13" s="17">
        <v>48768.72609898878</v>
      </c>
      <c r="U13" s="17">
        <f t="shared" si="7"/>
        <v>30798.098883528619</v>
      </c>
      <c r="V13" s="42">
        <f t="shared" si="8"/>
        <v>79566.8</v>
      </c>
      <c r="W13" s="102">
        <f t="shared" si="9"/>
        <v>48768.7</v>
      </c>
      <c r="X13" s="102">
        <f t="shared" si="10"/>
        <v>30798.100000000006</v>
      </c>
    </row>
    <row r="14" spans="1:24" s="43" customFormat="1" ht="21" customHeight="1">
      <c r="A14" s="1">
        <v>6</v>
      </c>
      <c r="B14" s="1" t="s">
        <v>6</v>
      </c>
      <c r="C14" s="21">
        <v>34528</v>
      </c>
      <c r="D14" s="21"/>
      <c r="E14" s="12"/>
      <c r="F14" s="13">
        <v>0.86751934957582699</v>
      </c>
      <c r="G14" s="13">
        <v>0.33507964378302824</v>
      </c>
      <c r="H14" s="38">
        <f t="shared" si="2"/>
        <v>0.3862503400608473</v>
      </c>
      <c r="I14" s="39"/>
      <c r="J14" s="40">
        <f t="shared" si="11"/>
        <v>128319.7127785566</v>
      </c>
      <c r="K14" s="40">
        <f t="shared" si="3"/>
        <v>128319.7127785566</v>
      </c>
      <c r="L14" s="41">
        <v>128023.92115579828</v>
      </c>
      <c r="M14" s="20">
        <v>30311.9</v>
      </c>
      <c r="N14" s="20">
        <v>43917.3</v>
      </c>
      <c r="O14" s="20">
        <f t="shared" si="4"/>
        <v>74229.200000000012</v>
      </c>
      <c r="P14" s="20">
        <f t="shared" si="0"/>
        <v>53794.721155798266</v>
      </c>
      <c r="Q14" s="40">
        <f t="shared" si="5"/>
        <v>74229.200000000012</v>
      </c>
      <c r="R14" s="40">
        <v>0</v>
      </c>
      <c r="S14" s="46">
        <f t="shared" si="6"/>
        <v>128023.92115579828</v>
      </c>
      <c r="T14" s="17">
        <v>48038.358759713738</v>
      </c>
      <c r="U14" s="17">
        <f t="shared" si="7"/>
        <v>79985.562396084541</v>
      </c>
      <c r="V14" s="42">
        <f t="shared" si="8"/>
        <v>128023.9</v>
      </c>
      <c r="W14" s="102">
        <f t="shared" si="9"/>
        <v>48038.400000000001</v>
      </c>
      <c r="X14" s="102">
        <f t="shared" si="10"/>
        <v>79985.5</v>
      </c>
    </row>
    <row r="15" spans="1:24" s="43" customFormat="1" ht="21" customHeight="1">
      <c r="A15" s="1">
        <v>7</v>
      </c>
      <c r="B15" s="1" t="s">
        <v>7</v>
      </c>
      <c r="C15" s="21">
        <v>18445</v>
      </c>
      <c r="D15" s="21"/>
      <c r="E15" s="12"/>
      <c r="F15" s="13">
        <v>1.0199344272747721</v>
      </c>
      <c r="G15" s="13">
        <v>0.67290435684113059</v>
      </c>
      <c r="H15" s="38">
        <f t="shared" si="2"/>
        <v>0.65975256726955156</v>
      </c>
      <c r="I15" s="39"/>
      <c r="J15" s="40">
        <f t="shared" si="11"/>
        <v>57734.537633369553</v>
      </c>
      <c r="K15" s="40">
        <f t="shared" si="3"/>
        <v>57734.537633369553</v>
      </c>
      <c r="L15" s="41">
        <v>57601.452917031027</v>
      </c>
      <c r="M15" s="20">
        <v>1170.4000000000001</v>
      </c>
      <c r="N15" s="20">
        <v>59984</v>
      </c>
      <c r="O15" s="20">
        <f t="shared" si="4"/>
        <v>61154.400000000001</v>
      </c>
      <c r="P15" s="20">
        <f t="shared" si="0"/>
        <v>-3552.9470829689744</v>
      </c>
      <c r="Q15" s="40">
        <f t="shared" si="5"/>
        <v>61154.400000000001</v>
      </c>
      <c r="R15" s="40">
        <v>3552.9470829689744</v>
      </c>
      <c r="S15" s="46">
        <f t="shared" si="6"/>
        <v>61154.400000000001</v>
      </c>
      <c r="T15" s="17">
        <v>61154.448272109003</v>
      </c>
      <c r="U15" s="17">
        <f t="shared" si="7"/>
        <v>-4.8272109001118224E-2</v>
      </c>
      <c r="V15" s="42">
        <f t="shared" si="8"/>
        <v>61154.400000000001</v>
      </c>
      <c r="W15" s="102">
        <f t="shared" si="9"/>
        <v>61154.400000000001</v>
      </c>
      <c r="X15" s="102">
        <f t="shared" si="10"/>
        <v>0</v>
      </c>
    </row>
    <row r="16" spans="1:24" s="43" customFormat="1" ht="21" customHeight="1">
      <c r="A16" s="1">
        <v>8</v>
      </c>
      <c r="B16" s="1" t="s">
        <v>8</v>
      </c>
      <c r="C16" s="21">
        <v>24567</v>
      </c>
      <c r="D16" s="21"/>
      <c r="E16" s="12"/>
      <c r="F16" s="13">
        <v>0.93838232971010915</v>
      </c>
      <c r="G16" s="13">
        <v>0.51482606943593412</v>
      </c>
      <c r="H16" s="38">
        <f t="shared" si="2"/>
        <v>0.54863146197027957</v>
      </c>
      <c r="I16" s="39"/>
      <c r="J16" s="40">
        <f t="shared" si="11"/>
        <v>82128.644877293307</v>
      </c>
      <c r="K16" s="40">
        <f t="shared" si="3"/>
        <v>82128.644877293307</v>
      </c>
      <c r="L16" s="41">
        <v>81939.328952115713</v>
      </c>
      <c r="M16" s="20">
        <v>0</v>
      </c>
      <c r="N16" s="20">
        <v>51693.2</v>
      </c>
      <c r="O16" s="20">
        <f t="shared" si="4"/>
        <v>51693.2</v>
      </c>
      <c r="P16" s="20">
        <f t="shared" si="0"/>
        <v>30246.128952115716</v>
      </c>
      <c r="Q16" s="40">
        <f t="shared" si="5"/>
        <v>51693.2</v>
      </c>
      <c r="R16" s="40">
        <v>0</v>
      </c>
      <c r="S16" s="46">
        <f t="shared" si="6"/>
        <v>81939.328952115713</v>
      </c>
      <c r="T16" s="17">
        <v>56837.600282624691</v>
      </c>
      <c r="U16" s="17">
        <f t="shared" si="7"/>
        <v>25101.728669491022</v>
      </c>
      <c r="V16" s="42">
        <f t="shared" si="8"/>
        <v>81939.3</v>
      </c>
      <c r="W16" s="102">
        <f t="shared" si="9"/>
        <v>56837.599999999999</v>
      </c>
      <c r="X16" s="102">
        <f t="shared" si="10"/>
        <v>25101.700000000004</v>
      </c>
    </row>
    <row r="17" spans="1:24" s="43" customFormat="1" ht="21" customHeight="1">
      <c r="A17" s="1">
        <v>9</v>
      </c>
      <c r="B17" s="1" t="s">
        <v>9</v>
      </c>
      <c r="C17" s="21">
        <v>13849</v>
      </c>
      <c r="D17" s="21"/>
      <c r="E17" s="12"/>
      <c r="F17" s="13">
        <v>1.2108877001923468</v>
      </c>
      <c r="G17" s="13">
        <v>0.8339510772497063</v>
      </c>
      <c r="H17" s="38">
        <f t="shared" si="2"/>
        <v>0.6887105031434666</v>
      </c>
      <c r="I17" s="39"/>
      <c r="J17" s="40">
        <f t="shared" si="11"/>
        <v>49307.108909291623</v>
      </c>
      <c r="K17" s="40">
        <f t="shared" si="3"/>
        <v>49307.108909291623</v>
      </c>
      <c r="L17" s="41">
        <v>49193.450380590199</v>
      </c>
      <c r="M17" s="20">
        <v>752.9</v>
      </c>
      <c r="N17" s="20">
        <v>62492</v>
      </c>
      <c r="O17" s="20">
        <f t="shared" si="4"/>
        <v>63244.9</v>
      </c>
      <c r="P17" s="20">
        <f t="shared" si="0"/>
        <v>-14051.449619409803</v>
      </c>
      <c r="Q17" s="40">
        <f t="shared" si="5"/>
        <v>63244.9</v>
      </c>
      <c r="R17" s="40">
        <v>14051.449619409803</v>
      </c>
      <c r="S17" s="46">
        <f t="shared" si="6"/>
        <v>63244.9</v>
      </c>
      <c r="T17" s="17">
        <v>63244.872855026115</v>
      </c>
      <c r="U17" s="17">
        <f t="shared" si="7"/>
        <v>2.7144973886606749E-2</v>
      </c>
      <c r="V17" s="42">
        <f t="shared" si="8"/>
        <v>63244.9</v>
      </c>
      <c r="W17" s="102">
        <f t="shared" si="9"/>
        <v>63244.9</v>
      </c>
      <c r="X17" s="102">
        <f t="shared" si="10"/>
        <v>0</v>
      </c>
    </row>
    <row r="18" spans="1:24" s="43" customFormat="1" ht="21" customHeight="1">
      <c r="A18" s="1">
        <v>10</v>
      </c>
      <c r="B18" s="1" t="s">
        <v>10</v>
      </c>
      <c r="C18" s="21">
        <v>13568</v>
      </c>
      <c r="D18" s="21"/>
      <c r="E18" s="12"/>
      <c r="F18" s="13">
        <v>1.1903399675979367</v>
      </c>
      <c r="G18" s="13">
        <v>0.51900581028955284</v>
      </c>
      <c r="H18" s="38">
        <f t="shared" si="2"/>
        <v>0.43601477260054361</v>
      </c>
      <c r="I18" s="39"/>
      <c r="J18" s="40">
        <f t="shared" si="11"/>
        <v>65617.323922769414</v>
      </c>
      <c r="K18" s="40">
        <f t="shared" si="3"/>
        <v>65617.323922769414</v>
      </c>
      <c r="L18" s="41">
        <v>65466.068481934162</v>
      </c>
      <c r="M18" s="20">
        <v>979.5</v>
      </c>
      <c r="N18" s="20">
        <v>27372</v>
      </c>
      <c r="O18" s="20">
        <f t="shared" si="4"/>
        <v>28351.5</v>
      </c>
      <c r="P18" s="20">
        <f t="shared" si="0"/>
        <v>37114.568481934162</v>
      </c>
      <c r="Q18" s="40">
        <f t="shared" si="5"/>
        <v>28351.5</v>
      </c>
      <c r="R18" s="40">
        <v>0</v>
      </c>
      <c r="S18" s="46">
        <f t="shared" si="6"/>
        <v>65466.068481934162</v>
      </c>
      <c r="T18" s="17">
        <v>29327.306777978272</v>
      </c>
      <c r="U18" s="17">
        <f t="shared" si="7"/>
        <v>36138.76170395589</v>
      </c>
      <c r="V18" s="42">
        <f t="shared" si="8"/>
        <v>65466.1</v>
      </c>
      <c r="W18" s="102">
        <f t="shared" si="9"/>
        <v>29327.3</v>
      </c>
      <c r="X18" s="102">
        <f t="shared" si="10"/>
        <v>36138.800000000003</v>
      </c>
    </row>
    <row r="19" spans="1:24" s="43" customFormat="1" ht="21" customHeight="1">
      <c r="A19" s="1">
        <v>11</v>
      </c>
      <c r="B19" s="1" t="s">
        <v>11</v>
      </c>
      <c r="C19" s="21">
        <v>21562</v>
      </c>
      <c r="D19" s="21"/>
      <c r="E19" s="12"/>
      <c r="F19" s="13">
        <v>0.98617040551605784</v>
      </c>
      <c r="G19" s="13">
        <v>0.52223842244591456</v>
      </c>
      <c r="H19" s="38">
        <f t="shared" si="2"/>
        <v>0.52956205086344066</v>
      </c>
      <c r="I19" s="39"/>
      <c r="J19" s="40">
        <f t="shared" si="11"/>
        <v>77555.037811584683</v>
      </c>
      <c r="K19" s="40">
        <f t="shared" si="3"/>
        <v>77555.037811584683</v>
      </c>
      <c r="L19" s="41">
        <v>77376.264574093439</v>
      </c>
      <c r="M19" s="20">
        <v>2169.3000000000002</v>
      </c>
      <c r="N19" s="20">
        <v>41781.4</v>
      </c>
      <c r="O19" s="20">
        <f t="shared" si="4"/>
        <v>43950.700000000004</v>
      </c>
      <c r="P19" s="20">
        <f t="shared" si="0"/>
        <v>33425.564574093434</v>
      </c>
      <c r="Q19" s="40">
        <f t="shared" si="5"/>
        <v>43950.700000000004</v>
      </c>
      <c r="R19" s="40">
        <v>0</v>
      </c>
      <c r="S19" s="46">
        <f t="shared" si="6"/>
        <v>77376.264574093439</v>
      </c>
      <c r="T19" s="17">
        <v>44937.813543814642</v>
      </c>
      <c r="U19" s="17">
        <f t="shared" si="7"/>
        <v>32438.451030278797</v>
      </c>
      <c r="V19" s="42">
        <f t="shared" si="8"/>
        <v>77376.3</v>
      </c>
      <c r="W19" s="102">
        <f t="shared" si="9"/>
        <v>44937.8</v>
      </c>
      <c r="X19" s="102">
        <f t="shared" si="10"/>
        <v>32438.5</v>
      </c>
    </row>
    <row r="20" spans="1:24" s="43" customFormat="1" ht="21" customHeight="1">
      <c r="A20" s="1">
        <v>12</v>
      </c>
      <c r="B20" s="1" t="s">
        <v>12</v>
      </c>
      <c r="C20" s="21">
        <v>32107</v>
      </c>
      <c r="D20" s="21"/>
      <c r="E20" s="12"/>
      <c r="F20" s="13">
        <v>0.93286953347504131</v>
      </c>
      <c r="G20" s="13">
        <v>0.64679474257907876</v>
      </c>
      <c r="H20" s="38">
        <f t="shared" si="2"/>
        <v>0.69333890685624322</v>
      </c>
      <c r="I20" s="39"/>
      <c r="J20" s="40">
        <f t="shared" si="11"/>
        <v>87450.074328211689</v>
      </c>
      <c r="K20" s="40">
        <f t="shared" si="3"/>
        <v>87450.074328211689</v>
      </c>
      <c r="L20" s="41">
        <v>87248.491899169676</v>
      </c>
      <c r="M20" s="20">
        <v>3849.3</v>
      </c>
      <c r="N20" s="20">
        <v>90125.9</v>
      </c>
      <c r="O20" s="20">
        <f t="shared" si="4"/>
        <v>93975.2</v>
      </c>
      <c r="P20" s="20">
        <f t="shared" si="0"/>
        <v>-6726.7081008303212</v>
      </c>
      <c r="Q20" s="40">
        <f t="shared" si="5"/>
        <v>93975.2</v>
      </c>
      <c r="R20" s="40">
        <v>6726.7081008303212</v>
      </c>
      <c r="S20" s="46">
        <f t="shared" si="6"/>
        <v>93975.2</v>
      </c>
      <c r="T20" s="17">
        <v>93975.179725013455</v>
      </c>
      <c r="U20" s="17">
        <f t="shared" si="7"/>
        <v>2.0274986542062834E-2</v>
      </c>
      <c r="V20" s="42">
        <f t="shared" si="8"/>
        <v>93975.2</v>
      </c>
      <c r="W20" s="102">
        <f t="shared" si="9"/>
        <v>93975.2</v>
      </c>
      <c r="X20" s="102">
        <f t="shared" si="10"/>
        <v>0</v>
      </c>
    </row>
    <row r="21" spans="1:24" s="43" customFormat="1" ht="21" customHeight="1">
      <c r="A21" s="1">
        <v>13</v>
      </c>
      <c r="B21" s="1" t="s">
        <v>13</v>
      </c>
      <c r="C21" s="21">
        <v>11903</v>
      </c>
      <c r="D21" s="21"/>
      <c r="E21" s="12"/>
      <c r="F21" s="13">
        <v>1.2032869968036823</v>
      </c>
      <c r="G21" s="13">
        <v>0.5571136480642005</v>
      </c>
      <c r="H21" s="38">
        <f t="shared" si="2"/>
        <v>0.46299315919150935</v>
      </c>
      <c r="I21" s="39"/>
      <c r="J21" s="40">
        <f t="shared" si="11"/>
        <v>56474.620890495462</v>
      </c>
      <c r="K21" s="40">
        <f t="shared" si="3"/>
        <v>56474.620890495462</v>
      </c>
      <c r="L21" s="41">
        <v>56344.44042643311</v>
      </c>
      <c r="M21" s="20">
        <v>2525.3000000000002</v>
      </c>
      <c r="N21" s="20">
        <v>33927.199999999997</v>
      </c>
      <c r="O21" s="20">
        <f t="shared" si="4"/>
        <v>36452.5</v>
      </c>
      <c r="P21" s="20">
        <f t="shared" si="0"/>
        <v>19891.94042643311</v>
      </c>
      <c r="Q21" s="40">
        <f t="shared" si="5"/>
        <v>36452.5</v>
      </c>
      <c r="R21" s="40">
        <v>0</v>
      </c>
      <c r="S21" s="46">
        <f t="shared" si="6"/>
        <v>56344.44042643311</v>
      </c>
      <c r="T21" s="17">
        <v>35730.420301124745</v>
      </c>
      <c r="U21" s="17">
        <f t="shared" si="7"/>
        <v>20614.020125308365</v>
      </c>
      <c r="V21" s="42">
        <v>56344.5</v>
      </c>
      <c r="W21" s="102">
        <f t="shared" si="9"/>
        <v>35730.400000000001</v>
      </c>
      <c r="X21" s="102">
        <f t="shared" si="10"/>
        <v>20614.099999999999</v>
      </c>
    </row>
    <row r="22" spans="1:24" s="43" customFormat="1" ht="21" customHeight="1">
      <c r="A22" s="1">
        <v>14</v>
      </c>
      <c r="B22" s="1" t="s">
        <v>14</v>
      </c>
      <c r="C22" s="21">
        <v>22204</v>
      </c>
      <c r="D22" s="21"/>
      <c r="E22" s="12"/>
      <c r="F22" s="13">
        <v>0.96491162210701154</v>
      </c>
      <c r="G22" s="13">
        <v>0.46911994274886287</v>
      </c>
      <c r="H22" s="38">
        <f t="shared" si="2"/>
        <v>0.48617918159642198</v>
      </c>
      <c r="I22" s="39"/>
      <c r="J22" s="40">
        <f t="shared" si="11"/>
        <v>82271.721799792649</v>
      </c>
      <c r="K22" s="40">
        <f t="shared" si="3"/>
        <v>82271.721799792649</v>
      </c>
      <c r="L22" s="41">
        <v>82082.076065935093</v>
      </c>
      <c r="M22" s="20">
        <v>2898.5</v>
      </c>
      <c r="N22" s="20">
        <v>42338.8</v>
      </c>
      <c r="O22" s="20">
        <f t="shared" si="4"/>
        <v>45237.3</v>
      </c>
      <c r="P22" s="20">
        <f t="shared" si="0"/>
        <v>36844.77606593509</v>
      </c>
      <c r="Q22" s="40">
        <f t="shared" si="5"/>
        <v>45237.3</v>
      </c>
      <c r="R22" s="40">
        <v>0</v>
      </c>
      <c r="S22" s="46">
        <f t="shared" si="6"/>
        <v>82082.076065935093</v>
      </c>
      <c r="T22" s="17">
        <v>46505.699222382726</v>
      </c>
      <c r="U22" s="17">
        <f t="shared" si="7"/>
        <v>35576.376843552367</v>
      </c>
      <c r="V22" s="42">
        <f t="shared" si="8"/>
        <v>82082.100000000006</v>
      </c>
      <c r="W22" s="102">
        <f t="shared" si="9"/>
        <v>46505.7</v>
      </c>
      <c r="X22" s="102">
        <f t="shared" si="10"/>
        <v>35576.400000000009</v>
      </c>
    </row>
    <row r="23" spans="1:24" s="43" customFormat="1" ht="21" customHeight="1">
      <c r="A23" s="1">
        <v>15</v>
      </c>
      <c r="B23" s="1" t="s">
        <v>15</v>
      </c>
      <c r="C23" s="21">
        <v>35375</v>
      </c>
      <c r="D23" s="21"/>
      <c r="E23" s="12"/>
      <c r="F23" s="13">
        <v>0.84159004280563487</v>
      </c>
      <c r="G23" s="13">
        <v>0.78273975982304445</v>
      </c>
      <c r="H23" s="38">
        <f t="shared" si="2"/>
        <v>0.93007250562708721</v>
      </c>
      <c r="I23" s="39"/>
      <c r="J23" s="40">
        <f t="shared" si="11"/>
        <v>55613.640602802901</v>
      </c>
      <c r="K23" s="40">
        <f t="shared" si="3"/>
        <v>55613.640602802901</v>
      </c>
      <c r="L23" s="41">
        <v>55485.444796833573</v>
      </c>
      <c r="M23" s="20">
        <v>0</v>
      </c>
      <c r="N23" s="20">
        <v>143730.5</v>
      </c>
      <c r="O23" s="20">
        <f t="shared" si="4"/>
        <v>143730.5</v>
      </c>
      <c r="P23" s="20">
        <f t="shared" si="0"/>
        <v>-88245.055203166427</v>
      </c>
      <c r="Q23" s="40">
        <f t="shared" si="5"/>
        <v>143730.5</v>
      </c>
      <c r="R23" s="40">
        <v>88245.055203166427</v>
      </c>
      <c r="S23" s="46">
        <f t="shared" si="6"/>
        <v>143730.5</v>
      </c>
      <c r="T23" s="17">
        <v>143730.53789881454</v>
      </c>
      <c r="U23" s="17">
        <f t="shared" si="7"/>
        <v>-3.7898814538493752E-2</v>
      </c>
      <c r="V23" s="42">
        <f t="shared" si="8"/>
        <v>143730.5</v>
      </c>
      <c r="W23" s="102">
        <f t="shared" si="9"/>
        <v>143730.5</v>
      </c>
      <c r="X23" s="102">
        <f t="shared" si="10"/>
        <v>0</v>
      </c>
    </row>
    <row r="24" spans="1:24" s="43" customFormat="1" ht="21" customHeight="1">
      <c r="A24" s="1">
        <v>16</v>
      </c>
      <c r="B24" s="1" t="s">
        <v>16</v>
      </c>
      <c r="C24" s="21">
        <v>62039</v>
      </c>
      <c r="D24" s="21"/>
      <c r="E24" s="12"/>
      <c r="F24" s="13">
        <v>0.7592840950384685</v>
      </c>
      <c r="G24" s="13">
        <v>0.63692600457664361</v>
      </c>
      <c r="H24" s="38">
        <f t="shared" si="2"/>
        <v>0.83885071311071557</v>
      </c>
      <c r="I24" s="39"/>
      <c r="J24" s="40">
        <f t="shared" si="11"/>
        <v>107083.37110923055</v>
      </c>
      <c r="K24" s="40">
        <f t="shared" si="3"/>
        <v>107083.37110923055</v>
      </c>
      <c r="L24" s="41">
        <v>106836.53168428973</v>
      </c>
      <c r="M24" s="20">
        <v>0</v>
      </c>
      <c r="N24" s="20">
        <v>247119.2</v>
      </c>
      <c r="O24" s="20">
        <f t="shared" si="4"/>
        <v>247119.2</v>
      </c>
      <c r="P24" s="20">
        <f t="shared" si="0"/>
        <v>-140282.66831571027</v>
      </c>
      <c r="Q24" s="40">
        <f t="shared" si="5"/>
        <v>247119.2</v>
      </c>
      <c r="R24" s="40">
        <v>140282.66831571027</v>
      </c>
      <c r="S24" s="46">
        <f t="shared" si="6"/>
        <v>247119.2</v>
      </c>
      <c r="T24" s="17">
        <v>245619.58196453605</v>
      </c>
      <c r="U24" s="17">
        <f t="shared" si="7"/>
        <v>1499.6180354639655</v>
      </c>
      <c r="V24" s="42">
        <f t="shared" si="8"/>
        <v>247119.2</v>
      </c>
      <c r="W24" s="102">
        <f t="shared" si="9"/>
        <v>245619.6</v>
      </c>
      <c r="X24" s="102">
        <f t="shared" si="10"/>
        <v>1499.6000000000058</v>
      </c>
    </row>
    <row r="25" spans="1:24" s="43" customFormat="1" ht="21" customHeight="1">
      <c r="A25" s="1">
        <v>17</v>
      </c>
      <c r="B25" s="1" t="s">
        <v>17</v>
      </c>
      <c r="C25" s="21">
        <v>11969</v>
      </c>
      <c r="D25" s="21"/>
      <c r="E25" s="12"/>
      <c r="F25" s="13">
        <v>1.245742888171423</v>
      </c>
      <c r="G25" s="13">
        <v>0.52806192221524051</v>
      </c>
      <c r="H25" s="103">
        <f t="shared" si="2"/>
        <v>0.42389318633025619</v>
      </c>
      <c r="I25" s="39"/>
      <c r="J25" s="40">
        <f t="shared" si="11"/>
        <v>61381.333174498344</v>
      </c>
      <c r="K25" s="40">
        <f t="shared" si="3"/>
        <v>61381.333174498344</v>
      </c>
      <c r="L25" s="41">
        <v>61239.8421771012</v>
      </c>
      <c r="M25" s="20">
        <v>3035.3</v>
      </c>
      <c r="N25" s="20">
        <v>20804.8</v>
      </c>
      <c r="O25" s="20">
        <f t="shared" si="4"/>
        <v>23840.1</v>
      </c>
      <c r="P25" s="20">
        <f t="shared" si="0"/>
        <v>37399.742177101201</v>
      </c>
      <c r="Q25" s="40">
        <f t="shared" si="5"/>
        <v>23840.1</v>
      </c>
      <c r="R25" s="40">
        <v>0</v>
      </c>
      <c r="S25" s="46">
        <f t="shared" si="6"/>
        <v>61239.8421771012</v>
      </c>
      <c r="T25" s="17">
        <v>25333.064343836828</v>
      </c>
      <c r="U25" s="17">
        <f t="shared" si="7"/>
        <v>35906.777833264372</v>
      </c>
      <c r="V25" s="42">
        <f t="shared" si="8"/>
        <v>61239.8</v>
      </c>
      <c r="W25" s="102">
        <v>25333.1</v>
      </c>
      <c r="X25" s="102">
        <f t="shared" si="10"/>
        <v>35906.700000000004</v>
      </c>
    </row>
    <row r="26" spans="1:24" s="43" customFormat="1" ht="21" customHeight="1">
      <c r="A26" s="1">
        <v>18</v>
      </c>
      <c r="B26" s="1" t="s">
        <v>18</v>
      </c>
      <c r="C26" s="21">
        <v>8495</v>
      </c>
      <c r="D26" s="21"/>
      <c r="E26" s="12"/>
      <c r="F26" s="13">
        <v>1.5192755561243469</v>
      </c>
      <c r="G26" s="13">
        <v>0.37172663814266105</v>
      </c>
      <c r="H26" s="103">
        <f t="shared" si="2"/>
        <v>0.24467361213322689</v>
      </c>
      <c r="I26" s="39"/>
      <c r="J26" s="40">
        <f t="shared" si="11"/>
        <v>63406.856915609475</v>
      </c>
      <c r="K26" s="40">
        <f t="shared" si="3"/>
        <v>63406.856915609475</v>
      </c>
      <c r="L26" s="41">
        <v>63260.696854189773</v>
      </c>
      <c r="M26" s="20">
        <v>6987.5</v>
      </c>
      <c r="N26" s="20">
        <v>10720.8</v>
      </c>
      <c r="O26" s="20">
        <f t="shared" si="4"/>
        <v>17708.3</v>
      </c>
      <c r="P26" s="20">
        <f t="shared" si="0"/>
        <v>45552.396854189778</v>
      </c>
      <c r="Q26" s="40">
        <f t="shared" si="5"/>
        <v>17708.3</v>
      </c>
      <c r="R26" s="40">
        <v>0</v>
      </c>
      <c r="S26" s="46">
        <f t="shared" si="6"/>
        <v>63260.696854189773</v>
      </c>
      <c r="T26" s="17">
        <v>13403.704508431345</v>
      </c>
      <c r="U26" s="17">
        <f t="shared" si="7"/>
        <v>49856.99234575843</v>
      </c>
      <c r="V26" s="42">
        <f t="shared" si="8"/>
        <v>63260.7</v>
      </c>
      <c r="W26" s="102">
        <f t="shared" si="9"/>
        <v>13403.7</v>
      </c>
      <c r="X26" s="102">
        <f t="shared" si="10"/>
        <v>49857</v>
      </c>
    </row>
    <row r="27" spans="1:24" s="43" customFormat="1" ht="21" customHeight="1">
      <c r="A27" s="1">
        <v>19</v>
      </c>
      <c r="B27" s="1" t="s">
        <v>19</v>
      </c>
      <c r="C27" s="21">
        <v>24672</v>
      </c>
      <c r="D27" s="21"/>
      <c r="E27" s="12"/>
      <c r="F27" s="13">
        <v>0.97894649387730548</v>
      </c>
      <c r="G27" s="13">
        <v>0.7507177405978519</v>
      </c>
      <c r="H27" s="103">
        <f t="shared" si="2"/>
        <v>0.76686289321543022</v>
      </c>
      <c r="I27" s="39"/>
      <c r="J27" s="40">
        <f t="shared" si="11"/>
        <v>62629.595896890416</v>
      </c>
      <c r="K27" s="40">
        <f t="shared" si="3"/>
        <v>62629.595896890416</v>
      </c>
      <c r="L27" s="41">
        <v>62485.227511067984</v>
      </c>
      <c r="M27" s="20">
        <v>4408.3</v>
      </c>
      <c r="N27" s="20">
        <v>89263.7</v>
      </c>
      <c r="O27" s="20">
        <f t="shared" si="4"/>
        <v>93672</v>
      </c>
      <c r="P27" s="20">
        <f t="shared" si="0"/>
        <v>-31186.772488932016</v>
      </c>
      <c r="Q27" s="40">
        <f t="shared" si="5"/>
        <v>93672</v>
      </c>
      <c r="R27" s="40">
        <v>31186.772488932016</v>
      </c>
      <c r="S27" s="46">
        <f t="shared" si="6"/>
        <v>93672</v>
      </c>
      <c r="T27" s="17">
        <v>84404.470358456223</v>
      </c>
      <c r="U27" s="17">
        <f t="shared" si="7"/>
        <v>9267.529641543777</v>
      </c>
      <c r="V27" s="42">
        <f t="shared" si="8"/>
        <v>93672</v>
      </c>
      <c r="W27" s="102">
        <f t="shared" si="9"/>
        <v>84404.5</v>
      </c>
      <c r="X27" s="102">
        <f t="shared" si="10"/>
        <v>9267.5</v>
      </c>
    </row>
    <row r="28" spans="1:24" s="43" customFormat="1" ht="21" customHeight="1">
      <c r="A28" s="1">
        <v>20</v>
      </c>
      <c r="B28" s="1" t="s">
        <v>20</v>
      </c>
      <c r="C28" s="21">
        <v>16293</v>
      </c>
      <c r="D28" s="21"/>
      <c r="E28" s="12"/>
      <c r="F28" s="13">
        <v>1.0800805126345658</v>
      </c>
      <c r="G28" s="13">
        <v>0.53001577802853816</v>
      </c>
      <c r="H28" s="103">
        <f t="shared" si="2"/>
        <v>0.49071876756271371</v>
      </c>
      <c r="I28" s="39"/>
      <c r="J28" s="40">
        <f t="shared" si="11"/>
        <v>67220.569438625665</v>
      </c>
      <c r="K28" s="40">
        <f t="shared" si="3"/>
        <v>67220.569438625665</v>
      </c>
      <c r="L28" s="41">
        <v>67065.61833340225</v>
      </c>
      <c r="M28" s="20">
        <v>1099.9000000000001</v>
      </c>
      <c r="N28" s="20">
        <v>37900.1</v>
      </c>
      <c r="O28" s="20">
        <f t="shared" si="4"/>
        <v>39000</v>
      </c>
      <c r="P28" s="20">
        <f t="shared" si="0"/>
        <v>28065.61833340225</v>
      </c>
      <c r="Q28" s="40">
        <f t="shared" si="5"/>
        <v>39000</v>
      </c>
      <c r="R28" s="40">
        <v>0</v>
      </c>
      <c r="S28" s="46">
        <f t="shared" si="6"/>
        <v>67065.61833340225</v>
      </c>
      <c r="T28" s="17">
        <v>41549.979934482748</v>
      </c>
      <c r="U28" s="17">
        <f t="shared" si="7"/>
        <v>25515.638398919502</v>
      </c>
      <c r="V28" s="42">
        <f t="shared" si="8"/>
        <v>67065.600000000006</v>
      </c>
      <c r="W28" s="102">
        <f t="shared" si="9"/>
        <v>41550</v>
      </c>
      <c r="X28" s="102">
        <f t="shared" si="10"/>
        <v>25515.600000000006</v>
      </c>
    </row>
    <row r="29" spans="1:24" s="43" customFormat="1" ht="21" customHeight="1">
      <c r="A29" s="1">
        <v>21</v>
      </c>
      <c r="B29" s="1" t="s">
        <v>21</v>
      </c>
      <c r="C29" s="21">
        <v>14069</v>
      </c>
      <c r="D29" s="21"/>
      <c r="E29" s="12"/>
      <c r="F29" s="13">
        <v>1.1386421854722408</v>
      </c>
      <c r="G29" s="13">
        <v>0.53838566628643691</v>
      </c>
      <c r="H29" s="103">
        <f t="shared" si="2"/>
        <v>0.47283130131275319</v>
      </c>
      <c r="I29" s="39"/>
      <c r="J29" s="40">
        <f t="shared" si="11"/>
        <v>62465.100469249599</v>
      </c>
      <c r="K29" s="40">
        <f t="shared" si="3"/>
        <v>62465.100469249599</v>
      </c>
      <c r="L29" s="41">
        <v>62321.111264212603</v>
      </c>
      <c r="M29" s="20">
        <v>3453.7</v>
      </c>
      <c r="N29" s="20">
        <v>26894.6</v>
      </c>
      <c r="O29" s="20">
        <f t="shared" si="4"/>
        <v>30348.3</v>
      </c>
      <c r="P29" s="20">
        <f t="shared" si="0"/>
        <v>31972.811264212603</v>
      </c>
      <c r="Q29" s="40">
        <f t="shared" si="5"/>
        <v>30348.3</v>
      </c>
      <c r="R29" s="40">
        <v>0</v>
      </c>
      <c r="S29" s="46">
        <f t="shared" si="6"/>
        <v>62321.111264212603</v>
      </c>
      <c r="T29" s="17">
        <v>27884.716425841012</v>
      </c>
      <c r="U29" s="17">
        <f t="shared" si="7"/>
        <v>34436.394838371591</v>
      </c>
      <c r="V29" s="42">
        <f t="shared" si="8"/>
        <v>62321.1</v>
      </c>
      <c r="W29" s="102">
        <f t="shared" si="9"/>
        <v>27884.7</v>
      </c>
      <c r="X29" s="102">
        <f t="shared" si="10"/>
        <v>34436.399999999994</v>
      </c>
    </row>
    <row r="30" spans="1:24" s="43" customFormat="1" ht="21" customHeight="1">
      <c r="A30" s="1">
        <v>22</v>
      </c>
      <c r="B30" s="1" t="s">
        <v>23</v>
      </c>
      <c r="C30" s="21">
        <v>34176</v>
      </c>
      <c r="D30" s="21"/>
      <c r="E30" s="12"/>
      <c r="F30" s="13">
        <v>1.044477766261128</v>
      </c>
      <c r="G30" s="13">
        <v>1.1430595787387583</v>
      </c>
      <c r="H30" s="103">
        <f t="shared" si="2"/>
        <v>1.0943838305247218</v>
      </c>
      <c r="I30" s="39"/>
      <c r="J30" s="40">
        <f t="shared" si="11"/>
        <v>40625.243535966918</v>
      </c>
      <c r="K30" s="40">
        <f t="shared" si="3"/>
        <v>40625.243535966918</v>
      </c>
      <c r="L30" s="41">
        <v>40531.597700496633</v>
      </c>
      <c r="M30" s="20">
        <v>3933.9</v>
      </c>
      <c r="N30" s="20">
        <v>26516.2</v>
      </c>
      <c r="O30" s="20">
        <f t="shared" si="4"/>
        <v>30450.100000000002</v>
      </c>
      <c r="P30" s="20">
        <f t="shared" si="0"/>
        <v>10081.497700496631</v>
      </c>
      <c r="Q30" s="40">
        <f t="shared" si="5"/>
        <v>30450.100000000002</v>
      </c>
      <c r="R30" s="40">
        <v>0</v>
      </c>
      <c r="S30" s="46">
        <f t="shared" si="6"/>
        <v>40531.597700496633</v>
      </c>
      <c r="T30" s="17">
        <v>30464.992414657911</v>
      </c>
      <c r="U30" s="17">
        <f t="shared" si="7"/>
        <v>10066.605285838723</v>
      </c>
      <c r="V30" s="42">
        <f t="shared" si="8"/>
        <v>40531.599999999999</v>
      </c>
      <c r="W30" s="102">
        <f t="shared" si="9"/>
        <v>30465</v>
      </c>
      <c r="X30" s="102">
        <f t="shared" si="10"/>
        <v>10066.599999999999</v>
      </c>
    </row>
    <row r="31" spans="1:24" s="43" customFormat="1" ht="21" customHeight="1">
      <c r="A31" s="1">
        <v>23</v>
      </c>
      <c r="B31" s="1" t="s">
        <v>24</v>
      </c>
      <c r="C31" s="21">
        <v>45222</v>
      </c>
      <c r="D31" s="21"/>
      <c r="E31" s="12"/>
      <c r="F31" s="13">
        <v>0.95448457658034291</v>
      </c>
      <c r="G31" s="13">
        <v>1.1641655653363383</v>
      </c>
      <c r="H31" s="103">
        <f t="shared" si="2"/>
        <v>1.2196798082450164</v>
      </c>
      <c r="I31" s="39"/>
      <c r="J31" s="40">
        <f t="shared" si="11"/>
        <v>25098.234767627357</v>
      </c>
      <c r="K31" s="40">
        <f t="shared" si="3"/>
        <v>25098.234767627357</v>
      </c>
      <c r="L31" s="41">
        <v>25040.380464266367</v>
      </c>
      <c r="M31" s="20">
        <v>1799.4</v>
      </c>
      <c r="N31" s="20">
        <v>35928.800000000003</v>
      </c>
      <c r="O31" s="20">
        <f t="shared" si="4"/>
        <v>37728.200000000004</v>
      </c>
      <c r="P31" s="20">
        <f t="shared" si="0"/>
        <v>-12687.819535733637</v>
      </c>
      <c r="Q31" s="40">
        <f t="shared" si="5"/>
        <v>37728.200000000004</v>
      </c>
      <c r="R31" s="40">
        <v>12687.819535733637</v>
      </c>
      <c r="S31" s="46">
        <f t="shared" si="6"/>
        <v>37728.200000000004</v>
      </c>
      <c r="T31" s="17">
        <v>37728.200000000004</v>
      </c>
      <c r="U31" s="17">
        <f t="shared" si="7"/>
        <v>0</v>
      </c>
      <c r="V31" s="42">
        <f t="shared" si="8"/>
        <v>37728.199999999997</v>
      </c>
      <c r="W31" s="102">
        <f t="shared" si="9"/>
        <v>37728.199999999997</v>
      </c>
      <c r="X31" s="102">
        <f t="shared" si="10"/>
        <v>0</v>
      </c>
    </row>
    <row r="32" spans="1:24" s="43" customFormat="1" ht="21" customHeight="1">
      <c r="A32" s="1">
        <v>24</v>
      </c>
      <c r="B32" s="1" t="s">
        <v>25</v>
      </c>
      <c r="C32" s="21">
        <v>127099</v>
      </c>
      <c r="D32" s="21"/>
      <c r="E32" s="12"/>
      <c r="F32" s="13">
        <v>0.84522627425940255</v>
      </c>
      <c r="G32" s="13">
        <v>0.83031724738820545</v>
      </c>
      <c r="H32" s="103">
        <f t="shared" si="2"/>
        <v>0.98236090461780712</v>
      </c>
      <c r="I32" s="39"/>
      <c r="J32" s="40">
        <f t="shared" si="11"/>
        <v>175723.67913788796</v>
      </c>
      <c r="K32" s="40">
        <f t="shared" si="3"/>
        <v>175723.67913788796</v>
      </c>
      <c r="L32" s="41">
        <v>175318.61594779996</v>
      </c>
      <c r="M32" s="20">
        <v>15251.6</v>
      </c>
      <c r="N32" s="20">
        <v>81955.399999999994</v>
      </c>
      <c r="O32" s="20">
        <f t="shared" si="4"/>
        <v>97207</v>
      </c>
      <c r="P32" s="20">
        <f t="shared" si="0"/>
        <v>78111.615947799961</v>
      </c>
      <c r="Q32" s="40">
        <f t="shared" si="5"/>
        <v>97207</v>
      </c>
      <c r="R32" s="40">
        <v>0</v>
      </c>
      <c r="S32" s="46">
        <f t="shared" si="6"/>
        <v>175318.61594779996</v>
      </c>
      <c r="T32" s="17">
        <v>103966.0175778994</v>
      </c>
      <c r="U32" s="17">
        <f t="shared" si="7"/>
        <v>71352.598369900559</v>
      </c>
      <c r="V32" s="42">
        <f t="shared" si="8"/>
        <v>175318.6</v>
      </c>
      <c r="W32" s="102">
        <f t="shared" si="9"/>
        <v>103966</v>
      </c>
      <c r="X32" s="102">
        <f t="shared" si="10"/>
        <v>71352.600000000006</v>
      </c>
    </row>
    <row r="33" spans="1:24" s="43" customFormat="1" ht="21" customHeight="1">
      <c r="A33" s="1">
        <v>25</v>
      </c>
      <c r="B33" s="1" t="s">
        <v>26</v>
      </c>
      <c r="C33" s="21">
        <v>28647</v>
      </c>
      <c r="D33" s="21"/>
      <c r="E33" s="12"/>
      <c r="F33" s="13">
        <v>0.99539617176640993</v>
      </c>
      <c r="G33" s="13">
        <v>1.0756088103252146</v>
      </c>
      <c r="H33" s="103">
        <f t="shared" si="2"/>
        <v>1.0805836317578568</v>
      </c>
      <c r="I33" s="39"/>
      <c r="J33" s="40">
        <f t="shared" si="11"/>
        <v>34200.853951361016</v>
      </c>
      <c r="K33" s="40">
        <f t="shared" si="3"/>
        <v>34200.853951361016</v>
      </c>
      <c r="L33" s="41">
        <v>34122.017069085174</v>
      </c>
      <c r="M33" s="20">
        <v>4596.7</v>
      </c>
      <c r="N33" s="20">
        <v>26135.4</v>
      </c>
      <c r="O33" s="20">
        <f t="shared" si="4"/>
        <v>30732.100000000002</v>
      </c>
      <c r="P33" s="20">
        <f t="shared" si="0"/>
        <v>3389.9170690851715</v>
      </c>
      <c r="Q33" s="40">
        <f t="shared" si="5"/>
        <v>30732.100000000002</v>
      </c>
      <c r="R33" s="40">
        <v>0</v>
      </c>
      <c r="S33" s="46">
        <f t="shared" si="6"/>
        <v>34122.017069085174</v>
      </c>
      <c r="T33" s="17">
        <v>30169.049464090422</v>
      </c>
      <c r="U33" s="17">
        <f t="shared" si="7"/>
        <v>3952.967604994752</v>
      </c>
      <c r="V33" s="42">
        <f t="shared" si="8"/>
        <v>34122</v>
      </c>
      <c r="W33" s="102">
        <f t="shared" si="9"/>
        <v>30169</v>
      </c>
      <c r="X33" s="102">
        <f t="shared" si="10"/>
        <v>3953</v>
      </c>
    </row>
    <row r="34" spans="1:24" s="43" customFormat="1" ht="21" customHeight="1">
      <c r="A34" s="1">
        <v>26</v>
      </c>
      <c r="B34" s="1" t="s">
        <v>27</v>
      </c>
      <c r="C34" s="21">
        <v>505800</v>
      </c>
      <c r="D34" s="21"/>
      <c r="E34" s="12"/>
      <c r="F34" s="13">
        <v>1.102646768558291</v>
      </c>
      <c r="G34" s="13">
        <v>1.4071906209436646</v>
      </c>
      <c r="H34" s="103">
        <f t="shared" si="2"/>
        <v>1.2761934837786395</v>
      </c>
      <c r="I34" s="39"/>
      <c r="J34" s="40">
        <f t="shared" si="11"/>
        <v>184274.23431889463</v>
      </c>
      <c r="K34" s="40">
        <f t="shared" si="3"/>
        <v>184274.23431889463</v>
      </c>
      <c r="L34" s="41">
        <v>183849.46112059584</v>
      </c>
      <c r="M34" s="45">
        <v>0</v>
      </c>
      <c r="N34" s="45">
        <v>642392.9</v>
      </c>
      <c r="O34" s="20">
        <f t="shared" si="4"/>
        <v>642392.9</v>
      </c>
      <c r="P34" s="20">
        <f t="shared" si="0"/>
        <v>-458543.43887940422</v>
      </c>
      <c r="Q34" s="40">
        <f t="shared" si="5"/>
        <v>642392.9</v>
      </c>
      <c r="R34" s="40">
        <v>458543.43887940422</v>
      </c>
      <c r="S34" s="46">
        <f>R34+L34</f>
        <v>642392.9</v>
      </c>
      <c r="T34" s="17">
        <v>642392.9</v>
      </c>
      <c r="U34" s="17">
        <f t="shared" si="7"/>
        <v>0</v>
      </c>
      <c r="V34" s="42">
        <f t="shared" si="8"/>
        <v>642392.9</v>
      </c>
      <c r="W34" s="102">
        <f t="shared" si="9"/>
        <v>642392.9</v>
      </c>
      <c r="X34" s="102">
        <f t="shared" si="10"/>
        <v>0</v>
      </c>
    </row>
    <row r="35" spans="1:24" s="43" customFormat="1" ht="21" customHeight="1">
      <c r="A35" s="3"/>
      <c r="B35" s="3" t="s">
        <v>28</v>
      </c>
      <c r="C35" s="22">
        <f>SUM(C9:C34)</f>
        <v>1223395</v>
      </c>
      <c r="D35" s="42">
        <v>5434869.9000000004</v>
      </c>
      <c r="E35" s="98">
        <f>D35/C35</f>
        <v>4.4424490046142093</v>
      </c>
      <c r="F35" s="13">
        <v>1</v>
      </c>
      <c r="G35" s="13">
        <v>1</v>
      </c>
      <c r="H35" s="38">
        <f>SUM(H9:H34)</f>
        <v>17.557390180795942</v>
      </c>
      <c r="I35" s="101">
        <v>1.3505684754458416</v>
      </c>
      <c r="J35" s="42">
        <f>SUM(J9:J34)</f>
        <v>1998348.9229568436</v>
      </c>
      <c r="K35" s="42">
        <f>SUM(K9:K34)</f>
        <v>1998348.9229568436</v>
      </c>
      <c r="L35" s="46">
        <f>SUM(L9:L34)</f>
        <v>1993742.5000000005</v>
      </c>
      <c r="M35" s="84">
        <f>SUM(M9:M34)</f>
        <v>109033.5</v>
      </c>
      <c r="N35" s="84">
        <f>SUM(N9:N34)</f>
        <v>2116134.2000000002</v>
      </c>
      <c r="O35" s="18">
        <f t="shared" si="4"/>
        <v>2225167.7000000002</v>
      </c>
      <c r="P35" s="18">
        <f t="shared" si="0"/>
        <v>-231425.19999999972</v>
      </c>
      <c r="Q35" s="42">
        <f t="shared" ref="Q35:W35" si="12">SUM(Q9:Q34)</f>
        <v>2225167.7000000002</v>
      </c>
      <c r="R35" s="199">
        <v>811460.10434203479</v>
      </c>
      <c r="S35" s="46">
        <f t="shared" si="12"/>
        <v>2805202.604342035</v>
      </c>
      <c r="T35" s="162">
        <f t="shared" si="12"/>
        <v>2193919.2167756339</v>
      </c>
      <c r="U35" s="17">
        <f>SUM(U9:U34)</f>
        <v>611283.38756640139</v>
      </c>
      <c r="V35" s="42">
        <f>SUM(V9:V34)</f>
        <v>2805202.6</v>
      </c>
      <c r="W35" s="42">
        <f t="shared" si="12"/>
        <v>2193919.2000000002</v>
      </c>
      <c r="X35" s="42">
        <f t="shared" ref="X35" si="13">V35-W35</f>
        <v>611283.39999999991</v>
      </c>
    </row>
    <row r="36" spans="1:24" s="48" customFormat="1" ht="21" customHeight="1">
      <c r="C36" s="106"/>
      <c r="D36" s="107"/>
      <c r="G36" s="108"/>
      <c r="H36" s="109"/>
      <c r="I36" s="110"/>
      <c r="J36" s="47"/>
      <c r="K36" s="47"/>
      <c r="L36" s="111"/>
      <c r="P36" s="112"/>
      <c r="R36" s="25"/>
      <c r="S36" s="63"/>
      <c r="T36" s="25"/>
      <c r="U36" s="49"/>
      <c r="V36" s="49"/>
      <c r="W36" s="49"/>
      <c r="X36" s="49"/>
    </row>
  </sheetData>
  <mergeCells count="19">
    <mergeCell ref="A6:A7"/>
    <mergeCell ref="B6:B7"/>
    <mergeCell ref="C6:C7"/>
    <mergeCell ref="D6:D7"/>
    <mergeCell ref="E6:E7"/>
    <mergeCell ref="S6:S7"/>
    <mergeCell ref="T6:U6"/>
    <mergeCell ref="V6:V7"/>
    <mergeCell ref="W6:X6"/>
    <mergeCell ref="F6:F7"/>
    <mergeCell ref="O6:O7"/>
    <mergeCell ref="G6:G7"/>
    <mergeCell ref="H6:H7"/>
    <mergeCell ref="I6:I7"/>
    <mergeCell ref="J6:L6"/>
    <mergeCell ref="M6:N6"/>
    <mergeCell ref="P6:P7"/>
    <mergeCell ref="Q6:Q7"/>
    <mergeCell ref="R6:R7"/>
  </mergeCells>
  <pageMargins left="0.70866141732283472" right="0.31496062992125984" top="0" bottom="0.74803149606299213" header="0.31496062992125984" footer="0.31496062992125984"/>
  <pageSetup paperSize="9" scale="45" fitToWidth="0" orientation="landscape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4:X40"/>
  <sheetViews>
    <sheetView topLeftCell="B4" zoomScale="50" zoomScaleNormal="50" workbookViewId="0">
      <pane xSplit="1" ySplit="4" topLeftCell="C8" activePane="bottomRight" state="frozen"/>
      <selection activeCell="B4" sqref="B4"/>
      <selection pane="topRight" activeCell="C4" sqref="C4"/>
      <selection pane="bottomLeft" activeCell="B7" sqref="B7"/>
      <selection pane="bottomRight" activeCell="B39" sqref="A39:XFD39"/>
    </sheetView>
  </sheetViews>
  <sheetFormatPr defaultRowHeight="23.25"/>
  <cols>
    <col min="1" max="1" width="4.1640625" customWidth="1"/>
    <col min="2" max="2" width="18.25" customWidth="1"/>
    <col min="3" max="3" width="11.9140625" customWidth="1"/>
    <col min="4" max="4" width="14.5" customWidth="1"/>
    <col min="5" max="5" width="13" customWidth="1"/>
    <col min="6" max="6" width="11.25" style="11" customWidth="1"/>
    <col min="7" max="7" width="11.25" customWidth="1"/>
    <col min="8" max="8" width="13.5" customWidth="1"/>
    <col min="9" max="9" width="14.33203125" customWidth="1"/>
    <col min="10" max="11" width="13.1640625" customWidth="1"/>
    <col min="12" max="12" width="12.25" customWidth="1"/>
    <col min="13" max="13" width="13.08203125" style="11" customWidth="1"/>
    <col min="14" max="14" width="14.1640625" style="11" customWidth="1"/>
    <col min="15" max="15" width="12.08203125" style="11" customWidth="1"/>
    <col min="16" max="16" width="11.9140625" style="11" customWidth="1"/>
    <col min="17" max="17" width="13.08203125" style="8" customWidth="1"/>
    <col min="18" max="18" width="15.6640625" style="8" customWidth="1"/>
    <col min="19" max="19" width="13.08203125" style="26" customWidth="1"/>
    <col min="20" max="21" width="13.08203125" style="33" customWidth="1"/>
    <col min="22" max="22" width="11.6640625" style="26" customWidth="1"/>
    <col min="23" max="24" width="13.08203125" style="26" customWidth="1"/>
  </cols>
  <sheetData>
    <row r="4" spans="1:24">
      <c r="C4" s="50" t="s">
        <v>132</v>
      </c>
      <c r="D4" s="24"/>
    </row>
    <row r="6" spans="1:24" s="51" customFormat="1" ht="36.75" customHeight="1">
      <c r="A6" s="305" t="s">
        <v>29</v>
      </c>
      <c r="B6" s="296" t="s">
        <v>0</v>
      </c>
      <c r="C6" s="307" t="s">
        <v>186</v>
      </c>
      <c r="D6" s="307" t="s">
        <v>50</v>
      </c>
      <c r="E6" s="296" t="s">
        <v>58</v>
      </c>
      <c r="F6" s="285" t="s">
        <v>48</v>
      </c>
      <c r="G6" s="296" t="s">
        <v>49</v>
      </c>
      <c r="H6" s="296" t="s">
        <v>145</v>
      </c>
      <c r="I6" s="296" t="s">
        <v>197</v>
      </c>
      <c r="J6" s="303" t="s">
        <v>100</v>
      </c>
      <c r="K6" s="303"/>
      <c r="L6" s="303"/>
      <c r="M6" s="309" t="s">
        <v>183</v>
      </c>
      <c r="N6" s="309"/>
      <c r="O6" s="301" t="s">
        <v>99</v>
      </c>
      <c r="P6" s="301" t="s">
        <v>125</v>
      </c>
      <c r="Q6" s="287" t="s">
        <v>97</v>
      </c>
      <c r="R6" s="287" t="s">
        <v>194</v>
      </c>
      <c r="S6" s="298" t="s">
        <v>191</v>
      </c>
      <c r="T6" s="310" t="s">
        <v>45</v>
      </c>
      <c r="U6" s="310"/>
      <c r="V6" s="287" t="s">
        <v>196</v>
      </c>
      <c r="W6" s="287" t="s">
        <v>143</v>
      </c>
      <c r="X6" s="287" t="s">
        <v>144</v>
      </c>
    </row>
    <row r="7" spans="1:24" s="51" customFormat="1" ht="105.75" customHeight="1">
      <c r="A7" s="306"/>
      <c r="B7" s="297"/>
      <c r="C7" s="308"/>
      <c r="D7" s="308"/>
      <c r="E7" s="297"/>
      <c r="F7" s="286"/>
      <c r="G7" s="297"/>
      <c r="H7" s="297"/>
      <c r="I7" s="297"/>
      <c r="J7" s="52" t="s">
        <v>51</v>
      </c>
      <c r="K7" s="52" t="s">
        <v>126</v>
      </c>
      <c r="L7" s="53" t="s">
        <v>141</v>
      </c>
      <c r="M7" s="54" t="s">
        <v>184</v>
      </c>
      <c r="N7" s="54" t="s">
        <v>98</v>
      </c>
      <c r="O7" s="302"/>
      <c r="P7" s="302"/>
      <c r="Q7" s="288"/>
      <c r="R7" s="288"/>
      <c r="S7" s="299"/>
      <c r="T7" s="28" t="s">
        <v>137</v>
      </c>
      <c r="U7" s="28" t="s">
        <v>135</v>
      </c>
      <c r="V7" s="288"/>
      <c r="W7" s="288"/>
      <c r="X7" s="288"/>
    </row>
    <row r="8" spans="1:24" s="197" customFormat="1" ht="39.75" customHeight="1">
      <c r="A8" s="191"/>
      <c r="B8" s="192">
        <v>1</v>
      </c>
      <c r="C8" s="192">
        <v>2</v>
      </c>
      <c r="D8" s="192">
        <v>3</v>
      </c>
      <c r="E8" s="192">
        <v>4</v>
      </c>
      <c r="F8" s="193">
        <v>5</v>
      </c>
      <c r="G8" s="192">
        <v>6</v>
      </c>
      <c r="H8" s="192" t="s">
        <v>96</v>
      </c>
      <c r="I8" s="192" t="s">
        <v>151</v>
      </c>
      <c r="J8" s="194" t="s">
        <v>133</v>
      </c>
      <c r="K8" s="194" t="s">
        <v>102</v>
      </c>
      <c r="L8" s="195" t="s">
        <v>200</v>
      </c>
      <c r="M8" s="193">
        <v>12</v>
      </c>
      <c r="N8" s="193">
        <v>13</v>
      </c>
      <c r="O8" s="193">
        <v>14</v>
      </c>
      <c r="P8" s="193" t="s">
        <v>201</v>
      </c>
      <c r="Q8" s="194">
        <v>16</v>
      </c>
      <c r="R8" s="194" t="s">
        <v>202</v>
      </c>
      <c r="S8" s="195" t="s">
        <v>203</v>
      </c>
      <c r="T8" s="196">
        <v>19</v>
      </c>
      <c r="U8" s="196">
        <v>20</v>
      </c>
      <c r="V8" s="194">
        <v>21</v>
      </c>
      <c r="W8" s="194">
        <v>22</v>
      </c>
      <c r="X8" s="194">
        <v>23</v>
      </c>
    </row>
    <row r="9" spans="1:24" s="43" customFormat="1" ht="21.75" customHeight="1">
      <c r="A9" s="1">
        <v>1</v>
      </c>
      <c r="B9" s="1" t="s">
        <v>1</v>
      </c>
      <c r="C9" s="21">
        <v>14216</v>
      </c>
      <c r="D9" s="21"/>
      <c r="E9" s="12"/>
      <c r="F9" s="13">
        <v>1.0885846492226068</v>
      </c>
      <c r="G9" s="13">
        <v>0.39485297319802809</v>
      </c>
      <c r="H9" s="38">
        <f>G9/F9</f>
        <v>0.36272142316172223</v>
      </c>
      <c r="I9" s="56"/>
      <c r="J9" s="40">
        <f>$E$35*($I$35-H9)*F9*C9</f>
        <v>62757.983373474803</v>
      </c>
      <c r="K9" s="40">
        <f>J9</f>
        <v>62757.983373474803</v>
      </c>
      <c r="L9" s="41">
        <v>58248.325816797776</v>
      </c>
      <c r="M9" s="20">
        <v>7876.5</v>
      </c>
      <c r="N9" s="20">
        <v>23536.3</v>
      </c>
      <c r="O9" s="20">
        <f>M9+N9</f>
        <v>31412.799999999999</v>
      </c>
      <c r="P9" s="20">
        <f>L9-O9</f>
        <v>26835.525816797777</v>
      </c>
      <c r="Q9" s="40">
        <f>O9</f>
        <v>31412.799999999999</v>
      </c>
      <c r="R9" s="40">
        <f t="shared" ref="R9" si="0">IF(P9&lt;0,-P9,0)</f>
        <v>0</v>
      </c>
      <c r="S9" s="46">
        <f>R9+L9</f>
        <v>58248.325816797776</v>
      </c>
      <c r="T9" s="17">
        <v>27303.183356542086</v>
      </c>
      <c r="U9" s="17">
        <f>S9-T9</f>
        <v>30945.142460255691</v>
      </c>
      <c r="V9" s="42">
        <f>W9+X9</f>
        <v>58248.3</v>
      </c>
      <c r="W9" s="42">
        <f>ROUND(T9,1)</f>
        <v>27303.200000000001</v>
      </c>
      <c r="X9" s="42">
        <f>ROUND(U9,1)</f>
        <v>30945.1</v>
      </c>
    </row>
    <row r="10" spans="1:24" s="43" customFormat="1" ht="21.75" customHeight="1">
      <c r="A10" s="1">
        <v>2</v>
      </c>
      <c r="B10" s="1" t="s">
        <v>2</v>
      </c>
      <c r="C10" s="21">
        <v>15173</v>
      </c>
      <c r="D10" s="21"/>
      <c r="E10" s="12"/>
      <c r="F10" s="13">
        <v>1.1967231064919086</v>
      </c>
      <c r="G10" s="13">
        <v>0.54614119057477895</v>
      </c>
      <c r="H10" s="38">
        <f t="shared" ref="H10:H34" si="1">G10/F10</f>
        <v>0.45636387198685008</v>
      </c>
      <c r="I10" s="39"/>
      <c r="J10" s="40">
        <f t="shared" ref="J10:J34" si="2">$E$35*($I$35-H10)*F10*C10</f>
        <v>66656.374243538288</v>
      </c>
      <c r="K10" s="40">
        <f t="shared" ref="K10:K34" si="3">J10</f>
        <v>66656.374243538288</v>
      </c>
      <c r="L10" s="41">
        <v>61866.586464361266</v>
      </c>
      <c r="M10" s="20">
        <v>1187.0999999999999</v>
      </c>
      <c r="N10" s="20">
        <v>29644</v>
      </c>
      <c r="O10" s="20">
        <f t="shared" ref="O10:O35" si="4">M10+N10</f>
        <v>30831.1</v>
      </c>
      <c r="P10" s="20">
        <f t="shared" ref="P10:P35" si="5">L10-O10</f>
        <v>31035.486464361267</v>
      </c>
      <c r="Q10" s="40">
        <f t="shared" ref="Q10:Q34" si="6">O10</f>
        <v>30831.1</v>
      </c>
      <c r="R10" s="40">
        <v>0</v>
      </c>
      <c r="S10" s="46">
        <f t="shared" ref="S10:S34" si="7">R10+L10</f>
        <v>61866.586464361266</v>
      </c>
      <c r="T10" s="17">
        <v>32432.790813353367</v>
      </c>
      <c r="U10" s="17">
        <f t="shared" ref="U10:U33" si="8">S10-T10</f>
        <v>29433.795651007898</v>
      </c>
      <c r="V10" s="42">
        <f t="shared" ref="V10:V37" si="9">W10+X10</f>
        <v>61866.6</v>
      </c>
      <c r="W10" s="42">
        <f t="shared" ref="W10:W34" si="10">ROUND(T10,1)</f>
        <v>32432.799999999999</v>
      </c>
      <c r="X10" s="42">
        <f t="shared" ref="X10:X34" si="11">ROUND(U10,1)</f>
        <v>29433.8</v>
      </c>
    </row>
    <row r="11" spans="1:24" s="43" customFormat="1" ht="21.75" customHeight="1">
      <c r="A11" s="1">
        <v>3</v>
      </c>
      <c r="B11" s="1" t="s">
        <v>3</v>
      </c>
      <c r="C11" s="21">
        <v>33419</v>
      </c>
      <c r="D11" s="21"/>
      <c r="E11" s="12"/>
      <c r="F11" s="13">
        <v>0.84998359986169347</v>
      </c>
      <c r="G11" s="13">
        <v>0.47307006598996737</v>
      </c>
      <c r="H11" s="38">
        <f t="shared" si="1"/>
        <v>0.5565637573088984</v>
      </c>
      <c r="I11" s="39"/>
      <c r="J11" s="40">
        <f t="shared" si="2"/>
        <v>92590.564226147442</v>
      </c>
      <c r="K11" s="40">
        <f t="shared" si="3"/>
        <v>92590.564226147442</v>
      </c>
      <c r="L11" s="41">
        <v>85937.199742547469</v>
      </c>
      <c r="M11" s="20">
        <v>2588.5</v>
      </c>
      <c r="N11" s="20">
        <v>63874.5</v>
      </c>
      <c r="O11" s="20">
        <f t="shared" si="4"/>
        <v>66463</v>
      </c>
      <c r="P11" s="20">
        <f t="shared" si="5"/>
        <v>19474.199742547469</v>
      </c>
      <c r="Q11" s="40">
        <f t="shared" si="6"/>
        <v>66463</v>
      </c>
      <c r="R11" s="40">
        <v>0</v>
      </c>
      <c r="S11" s="46">
        <f t="shared" si="7"/>
        <v>85937.199742547469</v>
      </c>
      <c r="T11" s="17">
        <v>67645.457623118491</v>
      </c>
      <c r="U11" s="17">
        <f t="shared" si="8"/>
        <v>18291.742119428978</v>
      </c>
      <c r="V11" s="42">
        <f t="shared" si="9"/>
        <v>85937.3</v>
      </c>
      <c r="W11" s="42">
        <f t="shared" si="10"/>
        <v>67645.5</v>
      </c>
      <c r="X11" s="42">
        <v>18291.8</v>
      </c>
    </row>
    <row r="12" spans="1:24" s="43" customFormat="1" ht="21.75" customHeight="1">
      <c r="A12" s="1">
        <v>4</v>
      </c>
      <c r="B12" s="1" t="s">
        <v>4</v>
      </c>
      <c r="C12" s="21">
        <v>31105</v>
      </c>
      <c r="D12" s="21"/>
      <c r="E12" s="12"/>
      <c r="F12" s="13">
        <v>0.91632614472800034</v>
      </c>
      <c r="G12" s="13">
        <v>0.78858134049032058</v>
      </c>
      <c r="H12" s="38">
        <f t="shared" si="1"/>
        <v>0.86059024401666595</v>
      </c>
      <c r="I12" s="39"/>
      <c r="J12" s="40">
        <f t="shared" si="2"/>
        <v>57331.950930688043</v>
      </c>
      <c r="K12" s="40">
        <f t="shared" si="3"/>
        <v>57331.950930688043</v>
      </c>
      <c r="L12" s="41">
        <v>53212.196728023664</v>
      </c>
      <c r="M12" s="20">
        <v>0</v>
      </c>
      <c r="N12" s="20">
        <v>126653</v>
      </c>
      <c r="O12" s="20">
        <f>M12+N12</f>
        <v>126653</v>
      </c>
      <c r="P12" s="20">
        <f t="shared" si="5"/>
        <v>-73440.803271976329</v>
      </c>
      <c r="Q12" s="40">
        <f t="shared" si="6"/>
        <v>126653</v>
      </c>
      <c r="R12" s="40">
        <v>73440.803271976329</v>
      </c>
      <c r="S12" s="46">
        <f t="shared" si="7"/>
        <v>126653</v>
      </c>
      <c r="T12" s="17">
        <v>126653.04220325325</v>
      </c>
      <c r="U12" s="17">
        <v>0</v>
      </c>
      <c r="V12" s="42">
        <f t="shared" si="9"/>
        <v>126653</v>
      </c>
      <c r="W12" s="42">
        <f t="shared" si="10"/>
        <v>126653</v>
      </c>
      <c r="X12" s="42">
        <f t="shared" si="11"/>
        <v>0</v>
      </c>
    </row>
    <row r="13" spans="1:24" s="43" customFormat="1" ht="21.75" customHeight="1">
      <c r="A13" s="1">
        <v>5</v>
      </c>
      <c r="B13" s="1" t="s">
        <v>5</v>
      </c>
      <c r="C13" s="21">
        <v>22893</v>
      </c>
      <c r="D13" s="21"/>
      <c r="E13" s="12"/>
      <c r="F13" s="13">
        <v>0.9497585817986488</v>
      </c>
      <c r="G13" s="13">
        <v>0.47296078240141931</v>
      </c>
      <c r="H13" s="38">
        <f t="shared" si="1"/>
        <v>0.49798000404031956</v>
      </c>
      <c r="I13" s="39"/>
      <c r="J13" s="40">
        <f t="shared" si="2"/>
        <v>76101.819708566603</v>
      </c>
      <c r="K13" s="40">
        <f t="shared" si="3"/>
        <v>76101.819708566603</v>
      </c>
      <c r="L13" s="41">
        <v>70633.301953888978</v>
      </c>
      <c r="M13" s="20">
        <v>533.9</v>
      </c>
      <c r="N13" s="20">
        <v>47233.5</v>
      </c>
      <c r="O13" s="20">
        <f t="shared" si="4"/>
        <v>47767.4</v>
      </c>
      <c r="P13" s="20">
        <f t="shared" si="5"/>
        <v>22865.901953888977</v>
      </c>
      <c r="Q13" s="40">
        <f t="shared" si="6"/>
        <v>47767.4</v>
      </c>
      <c r="R13" s="40">
        <v>0</v>
      </c>
      <c r="S13" s="46">
        <f t="shared" si="7"/>
        <v>70633.301953888978</v>
      </c>
      <c r="T13" s="17">
        <v>50574.738166608047</v>
      </c>
      <c r="U13" s="17">
        <f t="shared" si="8"/>
        <v>20058.563787280931</v>
      </c>
      <c r="V13" s="42">
        <f t="shared" si="9"/>
        <v>70633.299999999988</v>
      </c>
      <c r="W13" s="42">
        <f t="shared" si="10"/>
        <v>50574.7</v>
      </c>
      <c r="X13" s="42">
        <f t="shared" si="11"/>
        <v>20058.599999999999</v>
      </c>
    </row>
    <row r="14" spans="1:24" s="43" customFormat="1" ht="21.75" customHeight="1">
      <c r="A14" s="1">
        <v>6</v>
      </c>
      <c r="B14" s="1" t="s">
        <v>6</v>
      </c>
      <c r="C14" s="21">
        <v>34528</v>
      </c>
      <c r="D14" s="21"/>
      <c r="E14" s="12"/>
      <c r="F14" s="13">
        <v>0.86842023875556873</v>
      </c>
      <c r="G14" s="13">
        <v>0.33053843724587062</v>
      </c>
      <c r="H14" s="38">
        <f t="shared" si="1"/>
        <v>0.3806203753605818</v>
      </c>
      <c r="I14" s="39"/>
      <c r="J14" s="40">
        <f t="shared" si="2"/>
        <v>119395.92565191739</v>
      </c>
      <c r="K14" s="40">
        <f t="shared" si="3"/>
        <v>119395.92565191739</v>
      </c>
      <c r="L14" s="41">
        <v>110816.38390424244</v>
      </c>
      <c r="M14" s="20">
        <v>25868.400000000001</v>
      </c>
      <c r="N14" s="20">
        <v>48360.800000000003</v>
      </c>
      <c r="O14" s="20">
        <f t="shared" si="4"/>
        <v>74229.200000000012</v>
      </c>
      <c r="P14" s="20">
        <f t="shared" si="5"/>
        <v>36587.183904242425</v>
      </c>
      <c r="Q14" s="40">
        <f t="shared" si="6"/>
        <v>74229.200000000012</v>
      </c>
      <c r="R14" s="40">
        <v>0</v>
      </c>
      <c r="S14" s="46">
        <f t="shared" si="7"/>
        <v>110816.38390424244</v>
      </c>
      <c r="T14" s="17">
        <v>50896.152060689645</v>
      </c>
      <c r="U14" s="17">
        <f t="shared" si="8"/>
        <v>59920.231843552792</v>
      </c>
      <c r="V14" s="42">
        <f t="shared" si="9"/>
        <v>110816.4</v>
      </c>
      <c r="W14" s="42">
        <f t="shared" si="10"/>
        <v>50896.2</v>
      </c>
      <c r="X14" s="42">
        <f t="shared" si="11"/>
        <v>59920.2</v>
      </c>
    </row>
    <row r="15" spans="1:24" s="43" customFormat="1" ht="21.75" customHeight="1">
      <c r="A15" s="1">
        <v>7</v>
      </c>
      <c r="B15" s="1" t="s">
        <v>7</v>
      </c>
      <c r="C15" s="21">
        <v>18445</v>
      </c>
      <c r="D15" s="21"/>
      <c r="E15" s="12"/>
      <c r="F15" s="13">
        <v>1.0183039891210681</v>
      </c>
      <c r="G15" s="13">
        <v>0.64918170850410284</v>
      </c>
      <c r="H15" s="38">
        <f t="shared" si="1"/>
        <v>0.63751268328471644</v>
      </c>
      <c r="I15" s="39"/>
      <c r="J15" s="40">
        <f t="shared" si="2"/>
        <v>54981.839738202012</v>
      </c>
      <c r="K15" s="40">
        <f t="shared" si="3"/>
        <v>54981.839738202012</v>
      </c>
      <c r="L15" s="41">
        <v>51030.959615432068</v>
      </c>
      <c r="M15" s="20">
        <v>0</v>
      </c>
      <c r="N15" s="20">
        <v>62983.199999999997</v>
      </c>
      <c r="O15" s="20">
        <f t="shared" si="4"/>
        <v>62983.199999999997</v>
      </c>
      <c r="P15" s="20">
        <f t="shared" si="5"/>
        <v>-11952.240384567929</v>
      </c>
      <c r="Q15" s="40">
        <f t="shared" si="6"/>
        <v>62983.199999999997</v>
      </c>
      <c r="R15" s="40">
        <v>11952.240384567929</v>
      </c>
      <c r="S15" s="46">
        <f t="shared" si="7"/>
        <v>62983.199999999997</v>
      </c>
      <c r="T15" s="17">
        <v>62983.22303870201</v>
      </c>
      <c r="U15" s="17">
        <v>0</v>
      </c>
      <c r="V15" s="42">
        <f t="shared" si="9"/>
        <v>62983.199999999997</v>
      </c>
      <c r="W15" s="42">
        <f t="shared" si="10"/>
        <v>62983.199999999997</v>
      </c>
      <c r="X15" s="42">
        <f t="shared" si="11"/>
        <v>0</v>
      </c>
    </row>
    <row r="16" spans="1:24" s="43" customFormat="1" ht="21.75" customHeight="1">
      <c r="A16" s="1">
        <v>8</v>
      </c>
      <c r="B16" s="1" t="s">
        <v>8</v>
      </c>
      <c r="C16" s="21">
        <v>24567</v>
      </c>
      <c r="D16" s="21"/>
      <c r="E16" s="12"/>
      <c r="F16" s="13">
        <v>0.9384538441889505</v>
      </c>
      <c r="G16" s="13">
        <v>0.42587159494344523</v>
      </c>
      <c r="H16" s="38">
        <f t="shared" si="1"/>
        <v>0.45380132180235305</v>
      </c>
      <c r="I16" s="39"/>
      <c r="J16" s="40">
        <f t="shared" si="2"/>
        <v>84875.898970999944</v>
      </c>
      <c r="K16" s="40">
        <f t="shared" si="3"/>
        <v>84875.898970999944</v>
      </c>
      <c r="L16" s="41">
        <v>78776.894213366133</v>
      </c>
      <c r="M16" s="20">
        <v>0</v>
      </c>
      <c r="N16" s="20">
        <v>56010.9</v>
      </c>
      <c r="O16" s="20">
        <f t="shared" si="4"/>
        <v>56010.9</v>
      </c>
      <c r="P16" s="20">
        <f t="shared" si="5"/>
        <v>22765.994213366132</v>
      </c>
      <c r="Q16" s="40">
        <f t="shared" si="6"/>
        <v>56010.9</v>
      </c>
      <c r="R16" s="40">
        <v>0</v>
      </c>
      <c r="S16" s="46">
        <f t="shared" si="7"/>
        <v>78776.894213366133</v>
      </c>
      <c r="T16" s="17">
        <v>59054.267477767746</v>
      </c>
      <c r="U16" s="17">
        <f t="shared" si="8"/>
        <v>19722.626735598387</v>
      </c>
      <c r="V16" s="42">
        <f t="shared" si="9"/>
        <v>78776.899999999994</v>
      </c>
      <c r="W16" s="42">
        <f t="shared" si="10"/>
        <v>59054.3</v>
      </c>
      <c r="X16" s="42">
        <f t="shared" si="11"/>
        <v>19722.599999999999</v>
      </c>
    </row>
    <row r="17" spans="1:24" s="43" customFormat="1" ht="21.75" customHeight="1">
      <c r="A17" s="1">
        <v>9</v>
      </c>
      <c r="B17" s="1" t="s">
        <v>9</v>
      </c>
      <c r="C17" s="21">
        <v>13849</v>
      </c>
      <c r="D17" s="21"/>
      <c r="E17" s="12"/>
      <c r="F17" s="13">
        <v>1.2134223874896335</v>
      </c>
      <c r="G17" s="13">
        <v>0.86954542426070036</v>
      </c>
      <c r="H17" s="38">
        <f t="shared" si="1"/>
        <v>0.71660572050235805</v>
      </c>
      <c r="I17" s="39"/>
      <c r="J17" s="40">
        <f t="shared" si="2"/>
        <v>43735.471568978639</v>
      </c>
      <c r="K17" s="40">
        <f t="shared" si="3"/>
        <v>43735.471568978639</v>
      </c>
      <c r="L17" s="41">
        <v>40592.731964327162</v>
      </c>
      <c r="M17" s="20">
        <v>0</v>
      </c>
      <c r="N17" s="20">
        <v>65616.600000000006</v>
      </c>
      <c r="O17" s="20">
        <f t="shared" si="4"/>
        <v>65616.600000000006</v>
      </c>
      <c r="P17" s="20">
        <f t="shared" si="5"/>
        <v>-25023.868035672844</v>
      </c>
      <c r="Q17" s="40">
        <f t="shared" si="6"/>
        <v>65616.600000000006</v>
      </c>
      <c r="R17" s="40">
        <v>25023.868035672844</v>
      </c>
      <c r="S17" s="46">
        <f t="shared" si="7"/>
        <v>65616.600000000006</v>
      </c>
      <c r="T17" s="17">
        <v>65616.610287067029</v>
      </c>
      <c r="U17" s="17">
        <v>0</v>
      </c>
      <c r="V17" s="42">
        <f t="shared" si="9"/>
        <v>65616.600000000006</v>
      </c>
      <c r="W17" s="42">
        <f t="shared" si="10"/>
        <v>65616.600000000006</v>
      </c>
      <c r="X17" s="42">
        <f t="shared" si="11"/>
        <v>0</v>
      </c>
    </row>
    <row r="18" spans="1:24" s="43" customFormat="1" ht="21.75" customHeight="1">
      <c r="A18" s="1">
        <v>10</v>
      </c>
      <c r="B18" s="1" t="s">
        <v>10</v>
      </c>
      <c r="C18" s="21">
        <v>13568</v>
      </c>
      <c r="D18" s="21"/>
      <c r="E18" s="12"/>
      <c r="F18" s="13">
        <v>1.1904843232675133</v>
      </c>
      <c r="G18" s="13">
        <v>0.51990693356779272</v>
      </c>
      <c r="H18" s="38">
        <f t="shared" si="1"/>
        <v>0.43671884073265921</v>
      </c>
      <c r="I18" s="39"/>
      <c r="J18" s="40">
        <f t="shared" si="2"/>
        <v>60597.38864178431</v>
      </c>
      <c r="K18" s="40">
        <f t="shared" si="3"/>
        <v>60597.38864178431</v>
      </c>
      <c r="L18" s="41">
        <v>56242.986908110717</v>
      </c>
      <c r="M18" s="20">
        <v>0</v>
      </c>
      <c r="N18" s="20">
        <v>28992.7</v>
      </c>
      <c r="O18" s="20">
        <f t="shared" si="4"/>
        <v>28992.7</v>
      </c>
      <c r="P18" s="20">
        <f t="shared" si="5"/>
        <v>27250.286908110716</v>
      </c>
      <c r="Q18" s="40">
        <f t="shared" si="6"/>
        <v>28992.7</v>
      </c>
      <c r="R18" s="40">
        <v>0</v>
      </c>
      <c r="S18" s="46">
        <f t="shared" si="7"/>
        <v>56242.986908110717</v>
      </c>
      <c r="T18" s="17">
        <v>30905.639116395767</v>
      </c>
      <c r="U18" s="17">
        <f t="shared" si="8"/>
        <v>25337.34779171495</v>
      </c>
      <c r="V18" s="42">
        <f t="shared" si="9"/>
        <v>56243</v>
      </c>
      <c r="W18" s="42">
        <f t="shared" si="10"/>
        <v>30905.599999999999</v>
      </c>
      <c r="X18" s="42">
        <v>25337.4</v>
      </c>
    </row>
    <row r="19" spans="1:24" s="43" customFormat="1" ht="21.75" customHeight="1">
      <c r="A19" s="1">
        <v>11</v>
      </c>
      <c r="B19" s="1" t="s">
        <v>11</v>
      </c>
      <c r="C19" s="21">
        <v>21562</v>
      </c>
      <c r="D19" s="21"/>
      <c r="E19" s="12"/>
      <c r="F19" s="13">
        <v>0.98640002244302971</v>
      </c>
      <c r="G19" s="13">
        <v>0.51672813748799018</v>
      </c>
      <c r="H19" s="38">
        <f t="shared" si="1"/>
        <v>0.52385252000319593</v>
      </c>
      <c r="I19" s="39"/>
      <c r="J19" s="40">
        <f t="shared" si="2"/>
        <v>72183.524851247406</v>
      </c>
      <c r="K19" s="40">
        <f t="shared" si="3"/>
        <v>72183.524851247406</v>
      </c>
      <c r="L19" s="41">
        <v>66996.567578005939</v>
      </c>
      <c r="M19" s="20">
        <v>0</v>
      </c>
      <c r="N19" s="20">
        <v>44994.3</v>
      </c>
      <c r="O19" s="20">
        <f t="shared" si="4"/>
        <v>44994.3</v>
      </c>
      <c r="P19" s="20">
        <f t="shared" si="5"/>
        <v>22002.267578005936</v>
      </c>
      <c r="Q19" s="40">
        <f t="shared" si="6"/>
        <v>44994.3</v>
      </c>
      <c r="R19" s="40">
        <v>0</v>
      </c>
      <c r="S19" s="46">
        <f t="shared" si="7"/>
        <v>66996.567578005939</v>
      </c>
      <c r="T19" s="17">
        <v>47182.537215286509</v>
      </c>
      <c r="U19" s="17">
        <f t="shared" si="8"/>
        <v>19814.03036271943</v>
      </c>
      <c r="V19" s="42">
        <f t="shared" si="9"/>
        <v>66996.5</v>
      </c>
      <c r="W19" s="42">
        <f t="shared" si="10"/>
        <v>47182.5</v>
      </c>
      <c r="X19" s="42">
        <f t="shared" si="11"/>
        <v>19814</v>
      </c>
    </row>
    <row r="20" spans="1:24" s="43" customFormat="1" ht="21.75" customHeight="1">
      <c r="A20" s="1">
        <v>12</v>
      </c>
      <c r="B20" s="1" t="s">
        <v>12</v>
      </c>
      <c r="C20" s="21">
        <v>32107</v>
      </c>
      <c r="D20" s="21"/>
      <c r="E20" s="12"/>
      <c r="F20" s="13">
        <v>0.9347151750781425</v>
      </c>
      <c r="G20" s="13">
        <v>0.63847277938085678</v>
      </c>
      <c r="H20" s="38">
        <f t="shared" si="1"/>
        <v>0.68306666715609943</v>
      </c>
      <c r="I20" s="39"/>
      <c r="J20" s="40">
        <f t="shared" si="2"/>
        <v>82237.730952258076</v>
      </c>
      <c r="K20" s="40">
        <f t="shared" si="3"/>
        <v>82237.730952258076</v>
      </c>
      <c r="L20" s="41">
        <v>76328.299436178291</v>
      </c>
      <c r="M20" s="20">
        <v>0</v>
      </c>
      <c r="N20" s="20">
        <v>94632.2</v>
      </c>
      <c r="O20" s="20">
        <f t="shared" si="4"/>
        <v>94632.2</v>
      </c>
      <c r="P20" s="20">
        <f t="shared" si="5"/>
        <v>-18303.900563821706</v>
      </c>
      <c r="Q20" s="40">
        <f t="shared" si="6"/>
        <v>94632.2</v>
      </c>
      <c r="R20" s="40">
        <v>18303.900563821706</v>
      </c>
      <c r="S20" s="46">
        <f t="shared" si="7"/>
        <v>94632.2</v>
      </c>
      <c r="T20" s="17">
        <v>94632.198984431248</v>
      </c>
      <c r="U20" s="17">
        <v>0</v>
      </c>
      <c r="V20" s="42">
        <f t="shared" si="9"/>
        <v>94632.2</v>
      </c>
      <c r="W20" s="42">
        <f t="shared" si="10"/>
        <v>94632.2</v>
      </c>
      <c r="X20" s="42">
        <f t="shared" si="11"/>
        <v>0</v>
      </c>
    </row>
    <row r="21" spans="1:24" s="43" customFormat="1" ht="21.75" customHeight="1">
      <c r="A21" s="1">
        <v>13</v>
      </c>
      <c r="B21" s="1" t="s">
        <v>13</v>
      </c>
      <c r="C21" s="21">
        <v>11903</v>
      </c>
      <c r="D21" s="21"/>
      <c r="E21" s="12"/>
      <c r="F21" s="13">
        <v>1.2014026353886902</v>
      </c>
      <c r="G21" s="13">
        <v>0.54818426558202682</v>
      </c>
      <c r="H21" s="38">
        <f t="shared" si="1"/>
        <v>0.45628688454197752</v>
      </c>
      <c r="I21" s="39"/>
      <c r="J21" s="40">
        <f t="shared" si="2"/>
        <v>52499.957951165205</v>
      </c>
      <c r="K21" s="40">
        <f t="shared" si="3"/>
        <v>52499.957951165205</v>
      </c>
      <c r="L21" s="41">
        <v>48727.420667888422</v>
      </c>
      <c r="M21" s="20">
        <v>828.9</v>
      </c>
      <c r="N21" s="20">
        <v>35623.599999999999</v>
      </c>
      <c r="O21" s="20">
        <f t="shared" si="4"/>
        <v>36452.5</v>
      </c>
      <c r="P21" s="20">
        <f t="shared" si="5"/>
        <v>12274.920667888422</v>
      </c>
      <c r="Q21" s="40">
        <f t="shared" si="6"/>
        <v>36452.5</v>
      </c>
      <c r="R21" s="40">
        <v>0</v>
      </c>
      <c r="S21" s="46">
        <f t="shared" si="7"/>
        <v>48727.420667888422</v>
      </c>
      <c r="T21" s="17">
        <v>36899.881269028148</v>
      </c>
      <c r="U21" s="17">
        <f t="shared" si="8"/>
        <v>11827.539398860274</v>
      </c>
      <c r="V21" s="42">
        <f t="shared" si="9"/>
        <v>48727.4</v>
      </c>
      <c r="W21" s="42">
        <f t="shared" si="10"/>
        <v>36899.9</v>
      </c>
      <c r="X21" s="42">
        <f t="shared" si="11"/>
        <v>11827.5</v>
      </c>
    </row>
    <row r="22" spans="1:24" s="43" customFormat="1" ht="21.75" customHeight="1">
      <c r="A22" s="1">
        <v>14</v>
      </c>
      <c r="B22" s="1" t="s">
        <v>14</v>
      </c>
      <c r="C22" s="21">
        <v>22204</v>
      </c>
      <c r="D22" s="21"/>
      <c r="E22" s="12"/>
      <c r="F22" s="13">
        <v>0.96495941466307611</v>
      </c>
      <c r="G22" s="13">
        <v>0.4498958085554623</v>
      </c>
      <c r="H22" s="38">
        <f t="shared" si="1"/>
        <v>0.46623288163113813</v>
      </c>
      <c r="I22" s="39"/>
      <c r="J22" s="40">
        <f t="shared" si="2"/>
        <v>77785.208950964414</v>
      </c>
      <c r="K22" s="40">
        <f t="shared" si="3"/>
        <v>77785.208950964414</v>
      </c>
      <c r="L22" s="41">
        <v>72195.726362655492</v>
      </c>
      <c r="M22" s="20">
        <v>781.5</v>
      </c>
      <c r="N22" s="20">
        <v>44455.7</v>
      </c>
      <c r="O22" s="20">
        <f t="shared" si="4"/>
        <v>45237.2</v>
      </c>
      <c r="P22" s="20">
        <f t="shared" si="5"/>
        <v>26958.526362655495</v>
      </c>
      <c r="Q22" s="40">
        <f t="shared" si="6"/>
        <v>45237.2</v>
      </c>
      <c r="R22" s="40">
        <v>0</v>
      </c>
      <c r="S22" s="46">
        <f t="shared" si="7"/>
        <v>72195.726362655492</v>
      </c>
      <c r="T22" s="17">
        <v>47881.873567205512</v>
      </c>
      <c r="U22" s="17">
        <f t="shared" si="8"/>
        <v>24313.85279544998</v>
      </c>
      <c r="V22" s="42">
        <f t="shared" si="9"/>
        <v>72195.8</v>
      </c>
      <c r="W22" s="42">
        <f t="shared" si="10"/>
        <v>47881.9</v>
      </c>
      <c r="X22" s="42">
        <f t="shared" si="11"/>
        <v>24313.9</v>
      </c>
    </row>
    <row r="23" spans="1:24" s="43" customFormat="1" ht="21.75" customHeight="1">
      <c r="A23" s="1">
        <v>15</v>
      </c>
      <c r="B23" s="1" t="s">
        <v>15</v>
      </c>
      <c r="C23" s="21">
        <v>35375</v>
      </c>
      <c r="D23" s="21"/>
      <c r="E23" s="12"/>
      <c r="F23" s="13">
        <v>0.84143995054235032</v>
      </c>
      <c r="G23" s="13">
        <v>0.81969019770199714</v>
      </c>
      <c r="H23" s="38">
        <f t="shared" si="1"/>
        <v>0.97415174686401051</v>
      </c>
      <c r="I23" s="39"/>
      <c r="J23" s="40">
        <f t="shared" si="2"/>
        <v>45996.855554012654</v>
      </c>
      <c r="K23" s="40">
        <f t="shared" si="3"/>
        <v>45996.855554012654</v>
      </c>
      <c r="L23" s="41">
        <v>42691.617621204772</v>
      </c>
      <c r="M23" s="20">
        <v>0</v>
      </c>
      <c r="N23" s="20">
        <v>150876.5</v>
      </c>
      <c r="O23" s="20">
        <f t="shared" si="4"/>
        <v>150876.5</v>
      </c>
      <c r="P23" s="20">
        <f t="shared" si="5"/>
        <v>-108184.88237879523</v>
      </c>
      <c r="Q23" s="40">
        <f t="shared" si="6"/>
        <v>150876.5</v>
      </c>
      <c r="R23" s="40">
        <v>108184.88237879523</v>
      </c>
      <c r="S23" s="46">
        <f t="shared" si="7"/>
        <v>150876.5</v>
      </c>
      <c r="T23" s="17">
        <v>150876.53346171955</v>
      </c>
      <c r="U23" s="17">
        <v>0</v>
      </c>
      <c r="V23" s="42">
        <f t="shared" si="9"/>
        <v>150876.5</v>
      </c>
      <c r="W23" s="42">
        <f t="shared" si="10"/>
        <v>150876.5</v>
      </c>
      <c r="X23" s="42">
        <f t="shared" si="11"/>
        <v>0</v>
      </c>
    </row>
    <row r="24" spans="1:24" s="43" customFormat="1" ht="21.75" customHeight="1">
      <c r="A24" s="1">
        <v>16</v>
      </c>
      <c r="B24" s="1" t="s">
        <v>16</v>
      </c>
      <c r="C24" s="21">
        <v>62039</v>
      </c>
      <c r="D24" s="21"/>
      <c r="E24" s="12"/>
      <c r="F24" s="13">
        <v>0.75922033308453452</v>
      </c>
      <c r="G24" s="13">
        <v>0.63865137117812321</v>
      </c>
      <c r="H24" s="38">
        <f t="shared" si="1"/>
        <v>0.84119371327086589</v>
      </c>
      <c r="I24" s="39"/>
      <c r="J24" s="40">
        <f t="shared" si="2"/>
        <v>98493.981529100434</v>
      </c>
      <c r="K24" s="40">
        <f t="shared" si="3"/>
        <v>98493.981529100434</v>
      </c>
      <c r="L24" s="41">
        <v>91416.409812899466</v>
      </c>
      <c r="M24" s="20">
        <v>0</v>
      </c>
      <c r="N24" s="20">
        <v>251911</v>
      </c>
      <c r="O24" s="20">
        <f t="shared" si="4"/>
        <v>251911</v>
      </c>
      <c r="P24" s="20">
        <f t="shared" si="5"/>
        <v>-160494.59018710052</v>
      </c>
      <c r="Q24" s="40">
        <f t="shared" si="6"/>
        <v>251911</v>
      </c>
      <c r="R24" s="40">
        <v>160494.59018710052</v>
      </c>
      <c r="S24" s="46">
        <f t="shared" si="7"/>
        <v>251911</v>
      </c>
      <c r="T24" s="17">
        <v>251910.99155442079</v>
      </c>
      <c r="U24" s="17">
        <v>0</v>
      </c>
      <c r="V24" s="42">
        <f t="shared" si="9"/>
        <v>251911</v>
      </c>
      <c r="W24" s="42">
        <f t="shared" si="10"/>
        <v>251911</v>
      </c>
      <c r="X24" s="42">
        <f t="shared" si="11"/>
        <v>0</v>
      </c>
    </row>
    <row r="25" spans="1:24" s="43" customFormat="1" ht="21.75" customHeight="1">
      <c r="A25" s="1">
        <v>17</v>
      </c>
      <c r="B25" s="1" t="s">
        <v>17</v>
      </c>
      <c r="C25" s="21">
        <v>11969</v>
      </c>
      <c r="D25" s="21"/>
      <c r="E25" s="12"/>
      <c r="F25" s="13">
        <v>1.2459215402433577</v>
      </c>
      <c r="G25" s="13">
        <v>0.52672197324637149</v>
      </c>
      <c r="H25" s="38">
        <f t="shared" si="1"/>
        <v>0.42275693631838995</v>
      </c>
      <c r="I25" s="39"/>
      <c r="J25" s="40">
        <f t="shared" si="2"/>
        <v>56799.953696594923</v>
      </c>
      <c r="K25" s="40">
        <f t="shared" si="3"/>
        <v>56799.953696594923</v>
      </c>
      <c r="L25" s="41">
        <v>52718.427703600413</v>
      </c>
      <c r="M25" s="20">
        <v>986.2</v>
      </c>
      <c r="N25" s="20">
        <v>22853.9</v>
      </c>
      <c r="O25" s="20">
        <f t="shared" si="4"/>
        <v>23840.100000000002</v>
      </c>
      <c r="P25" s="20">
        <f t="shared" si="5"/>
        <v>28878.327703600411</v>
      </c>
      <c r="Q25" s="40">
        <f t="shared" si="6"/>
        <v>23840.100000000002</v>
      </c>
      <c r="R25" s="40">
        <v>0</v>
      </c>
      <c r="S25" s="46">
        <f t="shared" si="7"/>
        <v>52718.427703600413</v>
      </c>
      <c r="T25" s="17">
        <v>26170.218271511574</v>
      </c>
      <c r="U25" s="17">
        <f t="shared" si="8"/>
        <v>26548.209432088839</v>
      </c>
      <c r="V25" s="42">
        <f t="shared" si="9"/>
        <v>52718.400000000001</v>
      </c>
      <c r="W25" s="42">
        <f t="shared" si="10"/>
        <v>26170.2</v>
      </c>
      <c r="X25" s="42">
        <f t="shared" si="11"/>
        <v>26548.2</v>
      </c>
    </row>
    <row r="26" spans="1:24" s="43" customFormat="1" ht="21.75" customHeight="1">
      <c r="A26" s="1">
        <v>18</v>
      </c>
      <c r="B26" s="1" t="s">
        <v>18</v>
      </c>
      <c r="C26" s="21">
        <v>8495</v>
      </c>
      <c r="D26" s="21"/>
      <c r="E26" s="12"/>
      <c r="F26" s="13">
        <v>1.5204519554355072</v>
      </c>
      <c r="G26" s="13">
        <v>0.39020516583061227</v>
      </c>
      <c r="H26" s="38">
        <f t="shared" si="1"/>
        <v>0.25663761649005523</v>
      </c>
      <c r="I26" s="39"/>
      <c r="J26" s="40">
        <f t="shared" si="2"/>
        <v>58005.023791099367</v>
      </c>
      <c r="K26" s="40">
        <f t="shared" si="3"/>
        <v>58005.023791099367</v>
      </c>
      <c r="L26" s="41">
        <v>53836.903979025832</v>
      </c>
      <c r="M26" s="20">
        <v>10943.4</v>
      </c>
      <c r="N26" s="20">
        <v>13281.9</v>
      </c>
      <c r="O26" s="20">
        <f t="shared" si="4"/>
        <v>24225.3</v>
      </c>
      <c r="P26" s="20">
        <f t="shared" si="5"/>
        <v>29611.603979025833</v>
      </c>
      <c r="Q26" s="40">
        <f t="shared" si="6"/>
        <v>24225.3</v>
      </c>
      <c r="R26" s="40">
        <v>0</v>
      </c>
      <c r="S26" s="46">
        <f t="shared" si="7"/>
        <v>53836.903979025832</v>
      </c>
      <c r="T26" s="17">
        <v>14361.216138657486</v>
      </c>
      <c r="U26" s="17">
        <f t="shared" si="8"/>
        <v>39475.687840368344</v>
      </c>
      <c r="V26" s="42">
        <f t="shared" si="9"/>
        <v>53836.899999999994</v>
      </c>
      <c r="W26" s="42">
        <f t="shared" si="10"/>
        <v>14361.2</v>
      </c>
      <c r="X26" s="42">
        <f t="shared" si="11"/>
        <v>39475.699999999997</v>
      </c>
    </row>
    <row r="27" spans="1:24" s="43" customFormat="1" ht="21.75" customHeight="1">
      <c r="A27" s="1">
        <v>19</v>
      </c>
      <c r="B27" s="1" t="s">
        <v>19</v>
      </c>
      <c r="C27" s="21">
        <v>24672</v>
      </c>
      <c r="D27" s="21"/>
      <c r="E27" s="12"/>
      <c r="F27" s="13">
        <v>0.97960752243704852</v>
      </c>
      <c r="G27" s="13">
        <v>0.69967087122181582</v>
      </c>
      <c r="H27" s="38">
        <f t="shared" si="1"/>
        <v>0.71423591101177775</v>
      </c>
      <c r="I27" s="39"/>
      <c r="J27" s="40">
        <f t="shared" si="2"/>
        <v>63136.465797699682</v>
      </c>
      <c r="K27" s="40">
        <f t="shared" si="3"/>
        <v>63136.465797699682</v>
      </c>
      <c r="L27" s="41">
        <v>58599.611284831153</v>
      </c>
      <c r="M27" s="20">
        <v>4875.6000000000004</v>
      </c>
      <c r="N27" s="20">
        <v>88796.4</v>
      </c>
      <c r="O27" s="20">
        <f t="shared" si="4"/>
        <v>93672</v>
      </c>
      <c r="P27" s="20">
        <f t="shared" si="5"/>
        <v>-35072.388715168847</v>
      </c>
      <c r="Q27" s="40">
        <f t="shared" si="6"/>
        <v>93672</v>
      </c>
      <c r="R27" s="40">
        <v>35072.388715168847</v>
      </c>
      <c r="S27" s="46">
        <f t="shared" si="7"/>
        <v>93672</v>
      </c>
      <c r="T27" s="17">
        <v>86047.572410037013</v>
      </c>
      <c r="U27" s="17">
        <f t="shared" si="8"/>
        <v>7624.4275899629865</v>
      </c>
      <c r="V27" s="42">
        <f t="shared" si="9"/>
        <v>93672</v>
      </c>
      <c r="W27" s="42">
        <f t="shared" si="10"/>
        <v>86047.6</v>
      </c>
      <c r="X27" s="42">
        <f t="shared" si="11"/>
        <v>7624.4</v>
      </c>
    </row>
    <row r="28" spans="1:24" s="43" customFormat="1" ht="21.75" customHeight="1">
      <c r="A28" s="1">
        <v>20</v>
      </c>
      <c r="B28" s="1" t="s">
        <v>20</v>
      </c>
      <c r="C28" s="21">
        <v>16293</v>
      </c>
      <c r="D28" s="21"/>
      <c r="E28" s="12"/>
      <c r="F28" s="13">
        <v>1.0797687357198917</v>
      </c>
      <c r="G28" s="13">
        <v>0.51826848071593468</v>
      </c>
      <c r="H28" s="38">
        <f t="shared" si="1"/>
        <v>0.47998100294170892</v>
      </c>
      <c r="I28" s="39"/>
      <c r="J28" s="40">
        <f t="shared" si="2"/>
        <v>62875.850180519068</v>
      </c>
      <c r="K28" s="40">
        <f t="shared" si="3"/>
        <v>62875.850180519068</v>
      </c>
      <c r="L28" s="41">
        <v>58357.722961362524</v>
      </c>
      <c r="M28" s="20">
        <v>0</v>
      </c>
      <c r="N28" s="20">
        <v>39795.1</v>
      </c>
      <c r="O28" s="20">
        <f t="shared" si="4"/>
        <v>39795.1</v>
      </c>
      <c r="P28" s="20">
        <f t="shared" si="5"/>
        <v>18562.622961362526</v>
      </c>
      <c r="Q28" s="40">
        <f t="shared" si="6"/>
        <v>39795.1</v>
      </c>
      <c r="R28" s="40">
        <v>0</v>
      </c>
      <c r="S28" s="46">
        <f t="shared" si="7"/>
        <v>58357.722961362524</v>
      </c>
      <c r="T28" s="17">
        <v>42816.629546738506</v>
      </c>
      <c r="U28" s="17">
        <f t="shared" si="8"/>
        <v>15541.093414624018</v>
      </c>
      <c r="V28" s="42">
        <f t="shared" si="9"/>
        <v>58357.7</v>
      </c>
      <c r="W28" s="42">
        <f t="shared" si="10"/>
        <v>42816.6</v>
      </c>
      <c r="X28" s="42">
        <f t="shared" si="11"/>
        <v>15541.1</v>
      </c>
    </row>
    <row r="29" spans="1:24" s="43" customFormat="1" ht="21.75" customHeight="1">
      <c r="A29" s="1">
        <v>21</v>
      </c>
      <c r="B29" s="1" t="s">
        <v>21</v>
      </c>
      <c r="C29" s="21">
        <v>14069</v>
      </c>
      <c r="D29" s="21"/>
      <c r="E29" s="12"/>
      <c r="F29" s="13">
        <v>1.1380577837094956</v>
      </c>
      <c r="G29" s="13">
        <v>0.4973405061934682</v>
      </c>
      <c r="H29" s="38">
        <f t="shared" si="1"/>
        <v>0.43700813202330419</v>
      </c>
      <c r="I29" s="39"/>
      <c r="J29" s="40">
        <f t="shared" si="2"/>
        <v>60048.813849291932</v>
      </c>
      <c r="K29" s="40">
        <f t="shared" si="3"/>
        <v>60048.813849291932</v>
      </c>
      <c r="L29" s="41">
        <v>55733.831553997094</v>
      </c>
      <c r="M29" s="20">
        <v>2109</v>
      </c>
      <c r="N29" s="20">
        <v>28239.3</v>
      </c>
      <c r="O29" s="20">
        <f t="shared" si="4"/>
        <v>30348.3</v>
      </c>
      <c r="P29" s="20">
        <f t="shared" si="5"/>
        <v>25385.531553997094</v>
      </c>
      <c r="Q29" s="40">
        <f t="shared" si="6"/>
        <v>30348.3</v>
      </c>
      <c r="R29" s="40">
        <v>0</v>
      </c>
      <c r="S29" s="46">
        <f t="shared" si="7"/>
        <v>55733.831553997094</v>
      </c>
      <c r="T29" s="17">
        <v>28972.220751141052</v>
      </c>
      <c r="U29" s="17">
        <f t="shared" si="8"/>
        <v>26761.610802856041</v>
      </c>
      <c r="V29" s="42">
        <f t="shared" si="9"/>
        <v>55733.8</v>
      </c>
      <c r="W29" s="42">
        <f t="shared" si="10"/>
        <v>28972.2</v>
      </c>
      <c r="X29" s="42">
        <f t="shared" si="11"/>
        <v>26761.599999999999</v>
      </c>
    </row>
    <row r="30" spans="1:24" s="43" customFormat="1" ht="21.75" customHeight="1">
      <c r="A30" s="1">
        <v>22</v>
      </c>
      <c r="B30" s="1" t="s">
        <v>23</v>
      </c>
      <c r="C30" s="21">
        <v>34176</v>
      </c>
      <c r="D30" s="21"/>
      <c r="E30" s="12"/>
      <c r="F30" s="13">
        <v>1.0429269862469166</v>
      </c>
      <c r="G30" s="13">
        <v>1.1618734777180917</v>
      </c>
      <c r="H30" s="44">
        <f t="shared" si="1"/>
        <v>1.1140506411663742</v>
      </c>
      <c r="I30" s="39"/>
      <c r="J30" s="40">
        <f t="shared" si="2"/>
        <v>34608.173616148029</v>
      </c>
      <c r="K30" s="40">
        <f t="shared" si="3"/>
        <v>34608.173616148029</v>
      </c>
      <c r="L30" s="41">
        <v>32121.302571518234</v>
      </c>
      <c r="M30" s="20">
        <v>0</v>
      </c>
      <c r="N30" s="20">
        <v>31354.6</v>
      </c>
      <c r="O30" s="20">
        <f t="shared" si="4"/>
        <v>31354.6</v>
      </c>
      <c r="P30" s="20">
        <f t="shared" si="5"/>
        <v>766.70257151823535</v>
      </c>
      <c r="Q30" s="40">
        <f t="shared" si="6"/>
        <v>31354.6</v>
      </c>
      <c r="R30" s="40">
        <v>0</v>
      </c>
      <c r="S30" s="46">
        <f t="shared" si="7"/>
        <v>32121.302571518234</v>
      </c>
      <c r="T30" s="17">
        <v>31653.127118829572</v>
      </c>
      <c r="U30" s="115">
        <f t="shared" si="8"/>
        <v>468.17545268866161</v>
      </c>
      <c r="V30" s="42">
        <f t="shared" si="9"/>
        <v>32121.3</v>
      </c>
      <c r="W30" s="42">
        <f t="shared" si="10"/>
        <v>31653.1</v>
      </c>
      <c r="X30" s="42">
        <f t="shared" si="11"/>
        <v>468.2</v>
      </c>
    </row>
    <row r="31" spans="1:24" s="43" customFormat="1" ht="21.75" customHeight="1">
      <c r="A31" s="1">
        <v>23</v>
      </c>
      <c r="B31" s="1" t="s">
        <v>24</v>
      </c>
      <c r="C31" s="21">
        <v>45222</v>
      </c>
      <c r="D31" s="21"/>
      <c r="E31" s="12"/>
      <c r="F31" s="13">
        <v>0.95502696589487934</v>
      </c>
      <c r="G31" s="13">
        <v>1.1102355875414425</v>
      </c>
      <c r="H31" s="44">
        <f t="shared" si="1"/>
        <v>1.1625175279748563</v>
      </c>
      <c r="I31" s="39"/>
      <c r="J31" s="40">
        <f t="shared" si="2"/>
        <v>33341.150114566874</v>
      </c>
      <c r="K31" s="40">
        <f t="shared" si="3"/>
        <v>33341.150114566874</v>
      </c>
      <c r="L31" s="41">
        <v>30945.324731401211</v>
      </c>
      <c r="M31" s="20">
        <v>0</v>
      </c>
      <c r="N31" s="20">
        <v>39125.300000000003</v>
      </c>
      <c r="O31" s="20">
        <f t="shared" si="4"/>
        <v>39125.300000000003</v>
      </c>
      <c r="P31" s="20">
        <f t="shared" si="5"/>
        <v>-8179.9752685987914</v>
      </c>
      <c r="Q31" s="40">
        <f t="shared" si="6"/>
        <v>39125.300000000003</v>
      </c>
      <c r="R31" s="40">
        <v>8179.9752685987914</v>
      </c>
      <c r="S31" s="46">
        <f t="shared" si="7"/>
        <v>39125.300000000003</v>
      </c>
      <c r="T31" s="17">
        <v>39125.299499999994</v>
      </c>
      <c r="U31" s="17">
        <v>0</v>
      </c>
      <c r="V31" s="42">
        <f t="shared" si="9"/>
        <v>39125.300000000003</v>
      </c>
      <c r="W31" s="42">
        <f t="shared" si="10"/>
        <v>39125.300000000003</v>
      </c>
      <c r="X31" s="42">
        <f t="shared" si="11"/>
        <v>0</v>
      </c>
    </row>
    <row r="32" spans="1:24" s="43" customFormat="1" ht="21.75" customHeight="1">
      <c r="A32" s="1">
        <v>24</v>
      </c>
      <c r="B32" s="1" t="s">
        <v>25</v>
      </c>
      <c r="C32" s="21">
        <v>127099</v>
      </c>
      <c r="D32" s="21"/>
      <c r="E32" s="12"/>
      <c r="F32" s="13">
        <v>0.84263621396909172</v>
      </c>
      <c r="G32" s="13">
        <v>0.81944751565189633</v>
      </c>
      <c r="H32" s="44">
        <f t="shared" si="1"/>
        <v>0.97248077173425884</v>
      </c>
      <c r="I32" s="39"/>
      <c r="J32" s="40">
        <f t="shared" si="2"/>
        <v>166231.9340334502</v>
      </c>
      <c r="K32" s="40">
        <f t="shared" si="3"/>
        <v>166231.9340334502</v>
      </c>
      <c r="L32" s="41">
        <v>154286.85458413459</v>
      </c>
      <c r="M32" s="20">
        <v>9658.5</v>
      </c>
      <c r="N32" s="20">
        <v>87548.4</v>
      </c>
      <c r="O32" s="20">
        <f t="shared" si="4"/>
        <v>97206.9</v>
      </c>
      <c r="P32" s="20">
        <f t="shared" si="5"/>
        <v>57079.954584134597</v>
      </c>
      <c r="Q32" s="40">
        <f t="shared" si="6"/>
        <v>97206.9</v>
      </c>
      <c r="R32" s="40">
        <v>0</v>
      </c>
      <c r="S32" s="46">
        <f t="shared" si="7"/>
        <v>154286.85458413459</v>
      </c>
      <c r="T32" s="17">
        <v>111340.06403453709</v>
      </c>
      <c r="U32" s="17">
        <f t="shared" si="8"/>
        <v>42946.790549597499</v>
      </c>
      <c r="V32" s="42">
        <f t="shared" si="9"/>
        <v>154286.90000000002</v>
      </c>
      <c r="W32" s="42">
        <f t="shared" si="10"/>
        <v>111340.1</v>
      </c>
      <c r="X32" s="42">
        <f t="shared" si="11"/>
        <v>42946.8</v>
      </c>
    </row>
    <row r="33" spans="1:24" s="43" customFormat="1" ht="21.75" customHeight="1">
      <c r="A33" s="1">
        <v>25</v>
      </c>
      <c r="B33" s="1" t="s">
        <v>26</v>
      </c>
      <c r="C33" s="21">
        <v>28647</v>
      </c>
      <c r="D33" s="21"/>
      <c r="E33" s="12"/>
      <c r="F33" s="13">
        <v>0.9939600427492602</v>
      </c>
      <c r="G33" s="13">
        <v>1.0945661811137148</v>
      </c>
      <c r="H33" s="44">
        <f t="shared" si="1"/>
        <v>1.1012174876629663</v>
      </c>
      <c r="I33" s="39"/>
      <c r="J33" s="40">
        <f t="shared" si="2"/>
        <v>29147.332690489395</v>
      </c>
      <c r="K33" s="40">
        <f t="shared" si="3"/>
        <v>29147.332690489395</v>
      </c>
      <c r="L33" s="41">
        <v>27052.866264721466</v>
      </c>
      <c r="M33" s="20">
        <v>0</v>
      </c>
      <c r="N33" s="20">
        <v>30954.799999999999</v>
      </c>
      <c r="O33" s="20">
        <f t="shared" si="4"/>
        <v>30954.799999999999</v>
      </c>
      <c r="P33" s="20">
        <f t="shared" si="5"/>
        <v>-3901.9337352785333</v>
      </c>
      <c r="Q33" s="40">
        <f t="shared" si="6"/>
        <v>30954.799999999999</v>
      </c>
      <c r="R33" s="40">
        <v>3901.9337352785333</v>
      </c>
      <c r="S33" s="46">
        <f t="shared" si="7"/>
        <v>30954.799999999999</v>
      </c>
      <c r="T33" s="17">
        <v>30954.798000000003</v>
      </c>
      <c r="U33" s="17">
        <f t="shared" si="8"/>
        <v>1.9999999967694748E-3</v>
      </c>
      <c r="V33" s="42">
        <f t="shared" si="9"/>
        <v>30954.799999999999</v>
      </c>
      <c r="W33" s="42">
        <f t="shared" si="10"/>
        <v>30954.799999999999</v>
      </c>
      <c r="X33" s="42">
        <f t="shared" si="11"/>
        <v>0</v>
      </c>
    </row>
    <row r="34" spans="1:24" s="43" customFormat="1" ht="21.75" customHeight="1">
      <c r="A34" s="1">
        <v>26</v>
      </c>
      <c r="B34" s="1" t="s">
        <v>27</v>
      </c>
      <c r="C34" s="21">
        <v>505800</v>
      </c>
      <c r="D34" s="21"/>
      <c r="E34" s="12"/>
      <c r="F34" s="13">
        <v>1.1031294038209154</v>
      </c>
      <c r="G34" s="13">
        <v>1.4251979577647165</v>
      </c>
      <c r="H34" s="44">
        <f t="shared" si="1"/>
        <v>1.2919589966764102</v>
      </c>
      <c r="I34" s="39"/>
      <c r="J34" s="40">
        <f t="shared" si="2"/>
        <v>134249.53678345322</v>
      </c>
      <c r="K34" s="40">
        <f t="shared" si="3"/>
        <v>134249.53678345322</v>
      </c>
      <c r="L34" s="41">
        <v>124602.64557547701</v>
      </c>
      <c r="M34" s="45">
        <v>0</v>
      </c>
      <c r="N34" s="45">
        <v>664592</v>
      </c>
      <c r="O34" s="20">
        <f t="shared" si="4"/>
        <v>664592</v>
      </c>
      <c r="P34" s="20">
        <f t="shared" si="5"/>
        <v>-539989.35442452296</v>
      </c>
      <c r="Q34" s="40">
        <f t="shared" si="6"/>
        <v>664592</v>
      </c>
      <c r="R34" s="40">
        <v>539989.35442452296</v>
      </c>
      <c r="S34" s="46">
        <f t="shared" si="7"/>
        <v>664592</v>
      </c>
      <c r="T34" s="17">
        <v>664591.99800000002</v>
      </c>
      <c r="U34" s="17">
        <v>0</v>
      </c>
      <c r="V34" s="42">
        <f t="shared" si="9"/>
        <v>664592</v>
      </c>
      <c r="W34" s="42">
        <f t="shared" si="10"/>
        <v>664592</v>
      </c>
      <c r="X34" s="42">
        <f t="shared" si="11"/>
        <v>0</v>
      </c>
    </row>
    <row r="35" spans="1:24" s="62" customFormat="1" ht="21.75" customHeight="1">
      <c r="A35" s="3"/>
      <c r="B35" s="3" t="s">
        <v>28</v>
      </c>
      <c r="C35" s="22">
        <f>SUM(C9:C34)</f>
        <v>1223395</v>
      </c>
      <c r="D35" s="42">
        <v>5022342.8</v>
      </c>
      <c r="E35" s="98">
        <f>D35/C35</f>
        <v>4.1052503892855539</v>
      </c>
      <c r="F35" s="13">
        <v>1</v>
      </c>
      <c r="G35" s="13">
        <v>1</v>
      </c>
      <c r="H35" s="57">
        <f>SUM(H9:H34)</f>
        <v>17.257107679664514</v>
      </c>
      <c r="I35" s="31">
        <v>1.3505684754458416</v>
      </c>
      <c r="J35" s="42">
        <f>SUM(J9:J34)</f>
        <v>1846666.7113963587</v>
      </c>
      <c r="K35" s="42">
        <f>SUM(K9:K34)</f>
        <v>1846666.7113963587</v>
      </c>
      <c r="L35" s="46">
        <v>1713969.0999999994</v>
      </c>
      <c r="M35" s="18">
        <f>SUM(M9:M34)</f>
        <v>68237.5</v>
      </c>
      <c r="N35" s="18">
        <f>SUM(N9:N34)</f>
        <v>2221940.5</v>
      </c>
      <c r="O35" s="18">
        <f t="shared" si="4"/>
        <v>2290178</v>
      </c>
      <c r="P35" s="18">
        <f t="shared" si="5"/>
        <v>-576208.90000000061</v>
      </c>
      <c r="Q35" s="42">
        <f t="shared" ref="Q35:X35" si="12">SUM(Q9:Q34)</f>
        <v>2290178.0000000005</v>
      </c>
      <c r="R35" s="42">
        <v>984543.93696550373</v>
      </c>
      <c r="S35" s="46">
        <f t="shared" si="12"/>
        <v>2698513.0369655034</v>
      </c>
      <c r="T35" s="42">
        <f t="shared" si="12"/>
        <v>2279482.2639670414</v>
      </c>
      <c r="U35" s="42">
        <f t="shared" si="12"/>
        <v>419030.87002805574</v>
      </c>
      <c r="V35" s="42">
        <f t="shared" si="9"/>
        <v>2698513.1</v>
      </c>
      <c r="W35" s="42">
        <f t="shared" si="12"/>
        <v>2279482.2000000002</v>
      </c>
      <c r="X35" s="42">
        <f t="shared" si="12"/>
        <v>419030.89999999997</v>
      </c>
    </row>
    <row r="36" spans="1:24" s="43" customFormat="1" ht="39" customHeight="1">
      <c r="B36" s="64" t="s">
        <v>149</v>
      </c>
      <c r="C36" s="42"/>
      <c r="D36" s="42"/>
      <c r="E36" s="42"/>
      <c r="F36" s="42"/>
      <c r="G36" s="42"/>
      <c r="H36" s="42"/>
      <c r="I36" s="42"/>
      <c r="J36" s="42"/>
      <c r="K36" s="42"/>
      <c r="L36" s="46">
        <v>104757.7</v>
      </c>
      <c r="M36" s="42"/>
      <c r="N36" s="42"/>
      <c r="O36" s="42"/>
      <c r="P36" s="42"/>
      <c r="Q36" s="42"/>
      <c r="R36" s="42"/>
      <c r="S36" s="46">
        <f>T36+U36</f>
        <v>104757.72</v>
      </c>
      <c r="T36" s="42"/>
      <c r="U36" s="42">
        <v>104757.72</v>
      </c>
      <c r="V36" s="42">
        <f t="shared" si="9"/>
        <v>104757.7</v>
      </c>
      <c r="W36" s="42"/>
      <c r="X36" s="42">
        <v>104757.7</v>
      </c>
    </row>
    <row r="37" spans="1:24" s="55" customFormat="1" ht="18.75" customHeight="1">
      <c r="B37" s="3" t="s">
        <v>22</v>
      </c>
      <c r="C37" s="42"/>
      <c r="D37" s="42"/>
      <c r="E37" s="42"/>
      <c r="F37" s="42"/>
      <c r="G37" s="42"/>
      <c r="H37" s="42"/>
      <c r="I37" s="42"/>
      <c r="J37" s="42"/>
      <c r="K37" s="42"/>
      <c r="L37" s="46">
        <v>1818726.7999999993</v>
      </c>
      <c r="M37" s="42"/>
      <c r="N37" s="42"/>
      <c r="O37" s="42"/>
      <c r="P37" s="42"/>
      <c r="Q37" s="42"/>
      <c r="R37" s="42"/>
      <c r="S37" s="46">
        <f>SUM(T37:U37)</f>
        <v>2803270.8539950969</v>
      </c>
      <c r="T37" s="42">
        <f>SUM(T35:T36)</f>
        <v>2279482.2639670414</v>
      </c>
      <c r="U37" s="42">
        <f>SUM(U35:U36)</f>
        <v>523788.59002805571</v>
      </c>
      <c r="V37" s="42">
        <f t="shared" si="9"/>
        <v>2803270.8000000003</v>
      </c>
      <c r="W37" s="42">
        <f>SUM(W35:W36)</f>
        <v>2279482.2000000002</v>
      </c>
      <c r="X37" s="42">
        <f>X35+X36</f>
        <v>523788.6</v>
      </c>
    </row>
    <row r="38" spans="1:24">
      <c r="G38" s="9"/>
      <c r="H38" s="30"/>
      <c r="I38" s="30"/>
      <c r="J38" s="10"/>
      <c r="S38" s="27"/>
      <c r="T38" s="60"/>
      <c r="U38" s="48"/>
      <c r="V38" s="49"/>
      <c r="W38" s="49"/>
      <c r="X38" s="49"/>
    </row>
    <row r="39" spans="1:24">
      <c r="S39" s="27"/>
    </row>
    <row r="40" spans="1:24">
      <c r="S40" s="27"/>
    </row>
  </sheetData>
  <mergeCells count="20">
    <mergeCell ref="S6:S7"/>
    <mergeCell ref="P6:P7"/>
    <mergeCell ref="W6:W7"/>
    <mergeCell ref="X6:X7"/>
    <mergeCell ref="V6:V7"/>
    <mergeCell ref="T6:U6"/>
    <mergeCell ref="A6:A7"/>
    <mergeCell ref="B6:B7"/>
    <mergeCell ref="H6:H7"/>
    <mergeCell ref="C6:C7"/>
    <mergeCell ref="F6:F7"/>
    <mergeCell ref="G6:G7"/>
    <mergeCell ref="E6:E7"/>
    <mergeCell ref="D6:D7"/>
    <mergeCell ref="I6:I7"/>
    <mergeCell ref="J6:L6"/>
    <mergeCell ref="Q6:Q7"/>
    <mergeCell ref="R6:R7"/>
    <mergeCell ref="M6:N6"/>
    <mergeCell ref="O6:O7"/>
  </mergeCells>
  <pageMargins left="0.70866141732283472" right="0.31496062992125984" top="0" bottom="0.74803149606299213" header="0.31496062992125984" footer="0.31496062992125984"/>
  <pageSetup paperSize="9" scale="45" fitToWidth="0" orientation="landscape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4:V38"/>
  <sheetViews>
    <sheetView topLeftCell="B4" zoomScale="50" zoomScaleNormal="50" workbookViewId="0">
      <pane xSplit="1" ySplit="4" topLeftCell="C8" activePane="bottomRight" state="frozen"/>
      <selection activeCell="B4" sqref="B4"/>
      <selection pane="topRight" activeCell="C4" sqref="C4"/>
      <selection pane="bottomLeft" activeCell="B7" sqref="B7"/>
      <selection pane="bottomRight" activeCell="B39" sqref="A39:XFD39"/>
    </sheetView>
  </sheetViews>
  <sheetFormatPr defaultRowHeight="23.25"/>
  <cols>
    <col min="1" max="1" width="4.1640625" customWidth="1"/>
    <col min="2" max="2" width="18.25" customWidth="1"/>
    <col min="3" max="3" width="11.9140625" customWidth="1"/>
    <col min="4" max="4" width="14.5" customWidth="1"/>
    <col min="5" max="5" width="13" customWidth="1"/>
    <col min="6" max="6" width="11.25" style="11" customWidth="1"/>
    <col min="7" max="7" width="11.25" customWidth="1"/>
    <col min="8" max="8" width="12.83203125" customWidth="1"/>
    <col min="9" max="9" width="14.33203125" customWidth="1"/>
    <col min="10" max="11" width="13.1640625" customWidth="1"/>
    <col min="12" max="12" width="12.25" customWidth="1"/>
    <col min="13" max="13" width="13.08203125" style="8" customWidth="1"/>
    <col min="14" max="14" width="14.1640625" style="8" customWidth="1"/>
    <col min="15" max="15" width="12.08203125" style="8" customWidth="1"/>
    <col min="16" max="16" width="11.9140625" style="11" customWidth="1"/>
    <col min="17" max="17" width="13.08203125" style="8" customWidth="1"/>
    <col min="18" max="18" width="13.08203125" style="26" customWidth="1"/>
    <col min="19" max="19" width="13.08203125" style="33" customWidth="1"/>
    <col min="20" max="20" width="13.08203125" style="32" customWidth="1"/>
    <col min="21" max="22" width="13.08203125" style="26" customWidth="1"/>
  </cols>
  <sheetData>
    <row r="4" spans="1:22">
      <c r="C4" s="24" t="s">
        <v>176</v>
      </c>
      <c r="D4" s="24"/>
    </row>
    <row r="6" spans="1:22" s="51" customFormat="1" ht="36.75" customHeight="1">
      <c r="A6" s="305" t="s">
        <v>29</v>
      </c>
      <c r="B6" s="296" t="s">
        <v>0</v>
      </c>
      <c r="C6" s="307" t="s">
        <v>185</v>
      </c>
      <c r="D6" s="307" t="s">
        <v>50</v>
      </c>
      <c r="E6" s="296" t="s">
        <v>58</v>
      </c>
      <c r="F6" s="285" t="s">
        <v>48</v>
      </c>
      <c r="G6" s="296" t="s">
        <v>49</v>
      </c>
      <c r="H6" s="296" t="s">
        <v>145</v>
      </c>
      <c r="I6" s="296" t="s">
        <v>197</v>
      </c>
      <c r="J6" s="303" t="s">
        <v>100</v>
      </c>
      <c r="K6" s="303"/>
      <c r="L6" s="303"/>
      <c r="M6" s="311" t="s">
        <v>183</v>
      </c>
      <c r="N6" s="311"/>
      <c r="O6" s="312" t="s">
        <v>99</v>
      </c>
      <c r="P6" s="301" t="s">
        <v>125</v>
      </c>
      <c r="Q6" s="287" t="s">
        <v>97</v>
      </c>
      <c r="R6" s="298" t="s">
        <v>192</v>
      </c>
      <c r="S6" s="310" t="s">
        <v>45</v>
      </c>
      <c r="T6" s="310"/>
      <c r="U6" s="287" t="s">
        <v>143</v>
      </c>
      <c r="V6" s="287" t="s">
        <v>193</v>
      </c>
    </row>
    <row r="7" spans="1:22" s="51" customFormat="1" ht="114.75" customHeight="1">
      <c r="A7" s="306"/>
      <c r="B7" s="297"/>
      <c r="C7" s="308"/>
      <c r="D7" s="308"/>
      <c r="E7" s="297"/>
      <c r="F7" s="286"/>
      <c r="G7" s="297"/>
      <c r="H7" s="297"/>
      <c r="I7" s="297"/>
      <c r="J7" s="58" t="s">
        <v>51</v>
      </c>
      <c r="K7" s="58" t="s">
        <v>126</v>
      </c>
      <c r="L7" s="59" t="s">
        <v>142</v>
      </c>
      <c r="M7" s="28" t="s">
        <v>136</v>
      </c>
      <c r="N7" s="28" t="s">
        <v>98</v>
      </c>
      <c r="O7" s="313"/>
      <c r="P7" s="302"/>
      <c r="Q7" s="288"/>
      <c r="R7" s="299"/>
      <c r="S7" s="61" t="s">
        <v>137</v>
      </c>
      <c r="T7" s="113" t="s">
        <v>138</v>
      </c>
      <c r="U7" s="288"/>
      <c r="V7" s="288"/>
    </row>
    <row r="8" spans="1:22" s="197" customFormat="1" ht="39.75" customHeight="1">
      <c r="A8" s="191"/>
      <c r="B8" s="192">
        <v>1</v>
      </c>
      <c r="C8" s="192">
        <v>2</v>
      </c>
      <c r="D8" s="192">
        <v>3</v>
      </c>
      <c r="E8" s="192">
        <v>4</v>
      </c>
      <c r="F8" s="193">
        <v>5</v>
      </c>
      <c r="G8" s="192">
        <v>6</v>
      </c>
      <c r="H8" s="192" t="s">
        <v>96</v>
      </c>
      <c r="I8" s="192" t="s">
        <v>151</v>
      </c>
      <c r="J8" s="194" t="s">
        <v>133</v>
      </c>
      <c r="K8" s="194" t="s">
        <v>102</v>
      </c>
      <c r="L8" s="195" t="s">
        <v>200</v>
      </c>
      <c r="M8" s="194">
        <v>12</v>
      </c>
      <c r="N8" s="194">
        <v>13</v>
      </c>
      <c r="O8" s="194">
        <v>14</v>
      </c>
      <c r="P8" s="193" t="s">
        <v>204</v>
      </c>
      <c r="Q8" s="194">
        <v>16</v>
      </c>
      <c r="R8" s="195">
        <v>17</v>
      </c>
      <c r="S8" s="196">
        <v>18</v>
      </c>
      <c r="T8" s="198">
        <v>19</v>
      </c>
      <c r="U8" s="194">
        <v>20</v>
      </c>
      <c r="V8" s="194">
        <v>21</v>
      </c>
    </row>
    <row r="9" spans="1:22" s="43" customFormat="1" ht="22.5" customHeight="1">
      <c r="A9" s="1">
        <v>1</v>
      </c>
      <c r="B9" s="1" t="s">
        <v>1</v>
      </c>
      <c r="C9" s="21">
        <v>14216</v>
      </c>
      <c r="D9" s="21"/>
      <c r="E9" s="12"/>
      <c r="F9" s="13">
        <v>1.0885846492226068</v>
      </c>
      <c r="G9" s="13">
        <v>0.40625069935780467</v>
      </c>
      <c r="H9" s="38">
        <f>G9/F9</f>
        <v>0.37319164811659006</v>
      </c>
      <c r="I9" s="56"/>
      <c r="J9" s="40">
        <f>$E$35*($I$35-H9)*F9*C9</f>
        <v>61326.498895967816</v>
      </c>
      <c r="K9" s="40">
        <f>J9</f>
        <v>61326.498895967816</v>
      </c>
      <c r="L9" s="41">
        <v>54580.329930472479</v>
      </c>
      <c r="M9" s="40">
        <v>7876.5</v>
      </c>
      <c r="N9" s="40">
        <v>23536.3</v>
      </c>
      <c r="O9" s="40">
        <f>M9+N9</f>
        <v>31412.799999999999</v>
      </c>
      <c r="P9" s="20">
        <f>L9-O9</f>
        <v>23167.529930472479</v>
      </c>
      <c r="Q9" s="40">
        <f>O9</f>
        <v>31412.799999999999</v>
      </c>
      <c r="R9" s="46">
        <v>54580.329930472479</v>
      </c>
      <c r="S9" s="40">
        <v>26376.17694147264</v>
      </c>
      <c r="T9" s="115">
        <f>R9-S9</f>
        <v>28204.152988999838</v>
      </c>
      <c r="U9" s="42">
        <f t="shared" ref="U9" si="0">ROUND(S9,1)</f>
        <v>26376.2</v>
      </c>
      <c r="V9" s="42">
        <v>28204.1</v>
      </c>
    </row>
    <row r="10" spans="1:22" s="43" customFormat="1" ht="22.5" customHeight="1">
      <c r="A10" s="1">
        <v>2</v>
      </c>
      <c r="B10" s="1" t="s">
        <v>2</v>
      </c>
      <c r="C10" s="21">
        <v>15173</v>
      </c>
      <c r="D10" s="21"/>
      <c r="E10" s="12"/>
      <c r="F10" s="13">
        <v>1.1967231064919086</v>
      </c>
      <c r="G10" s="13">
        <v>0.5614360018475526</v>
      </c>
      <c r="H10" s="38">
        <f t="shared" ref="H10:H34" si="1">G10/F10</f>
        <v>0.46914444853776927</v>
      </c>
      <c r="I10" s="39"/>
      <c r="J10" s="40">
        <f t="shared" ref="J10:J34" si="2">$E$35*($I$35-H10)*F10*C10</f>
        <v>64892.80279204269</v>
      </c>
      <c r="K10" s="40">
        <f t="shared" ref="K10:K34" si="3">J10</f>
        <v>64892.80279204269</v>
      </c>
      <c r="L10" s="41">
        <v>57754.325622127632</v>
      </c>
      <c r="M10" s="40">
        <v>1187.0999999999999</v>
      </c>
      <c r="N10" s="40">
        <v>29644</v>
      </c>
      <c r="O10" s="40">
        <f t="shared" ref="O10:O35" si="4">M10+N10</f>
        <v>30831.1</v>
      </c>
      <c r="P10" s="20">
        <f t="shared" ref="P10:P35" si="5">L10-O10</f>
        <v>26923.225622127633</v>
      </c>
      <c r="Q10" s="40">
        <f t="shared" ref="Q10:Q34" si="6">O10</f>
        <v>30831.1</v>
      </c>
      <c r="R10" s="46">
        <v>57754.325622127632</v>
      </c>
      <c r="S10" s="40">
        <v>31200.902808970328</v>
      </c>
      <c r="T10" s="115">
        <f t="shared" ref="T10:T32" si="7">R10-S10</f>
        <v>26553.422813157304</v>
      </c>
      <c r="U10" s="42">
        <f t="shared" ref="U10:U34" si="8">ROUND(S10,1)</f>
        <v>31200.9</v>
      </c>
      <c r="V10" s="42">
        <f t="shared" ref="V10:V34" si="9">ROUND(T10,1)</f>
        <v>26553.4</v>
      </c>
    </row>
    <row r="11" spans="1:22" s="43" customFormat="1" ht="22.5" customHeight="1">
      <c r="A11" s="1">
        <v>3</v>
      </c>
      <c r="B11" s="1" t="s">
        <v>3</v>
      </c>
      <c r="C11" s="21">
        <v>33419</v>
      </c>
      <c r="D11" s="21"/>
      <c r="E11" s="12"/>
      <c r="F11" s="13">
        <v>0.84998359986169347</v>
      </c>
      <c r="G11" s="13">
        <v>0.45719818660214745</v>
      </c>
      <c r="H11" s="38">
        <f t="shared" si="1"/>
        <v>0.53789059774393444</v>
      </c>
      <c r="I11" s="39"/>
      <c r="J11" s="40">
        <f t="shared" si="2"/>
        <v>93598.512609842932</v>
      </c>
      <c r="K11" s="40">
        <f t="shared" si="3"/>
        <v>93598.512609842932</v>
      </c>
      <c r="L11" s="41">
        <v>83302.288426946325</v>
      </c>
      <c r="M11" s="40">
        <v>2588.5</v>
      </c>
      <c r="N11" s="40">
        <v>63874.5</v>
      </c>
      <c r="O11" s="40">
        <f t="shared" si="4"/>
        <v>66463</v>
      </c>
      <c r="P11" s="20">
        <f t="shared" si="5"/>
        <v>16839.288426946325</v>
      </c>
      <c r="Q11" s="40">
        <f t="shared" si="6"/>
        <v>66463</v>
      </c>
      <c r="R11" s="46">
        <v>83302.288426946325</v>
      </c>
      <c r="S11" s="40">
        <v>70418.920471817575</v>
      </c>
      <c r="T11" s="115">
        <f t="shared" si="7"/>
        <v>12883.36795512875</v>
      </c>
      <c r="U11" s="42">
        <f t="shared" si="8"/>
        <v>70418.899999999994</v>
      </c>
      <c r="V11" s="42">
        <f t="shared" si="9"/>
        <v>12883.4</v>
      </c>
    </row>
    <row r="12" spans="1:22" s="43" customFormat="1" ht="22.5" customHeight="1">
      <c r="A12" s="1">
        <v>4</v>
      </c>
      <c r="B12" s="1" t="s">
        <v>4</v>
      </c>
      <c r="C12" s="21">
        <v>31105</v>
      </c>
      <c r="D12" s="21"/>
      <c r="E12" s="12"/>
      <c r="F12" s="13">
        <v>0.91632614472800034</v>
      </c>
      <c r="G12" s="13">
        <v>0.79075307396392891</v>
      </c>
      <c r="H12" s="38">
        <f t="shared" si="1"/>
        <v>0.86296028822647397</v>
      </c>
      <c r="I12" s="39"/>
      <c r="J12" s="40">
        <f t="shared" si="2"/>
        <v>56350.501548463537</v>
      </c>
      <c r="K12" s="40">
        <f t="shared" si="3"/>
        <v>56350.501548463537</v>
      </c>
      <c r="L12" s="41">
        <v>50151.712907663823</v>
      </c>
      <c r="M12" s="40">
        <v>0</v>
      </c>
      <c r="N12" s="40">
        <v>126653</v>
      </c>
      <c r="O12" s="40">
        <f>M12+N12</f>
        <v>126653</v>
      </c>
      <c r="P12" s="20">
        <f t="shared" si="5"/>
        <v>-76501.287092336177</v>
      </c>
      <c r="Q12" s="40">
        <f t="shared" si="6"/>
        <v>126653</v>
      </c>
      <c r="R12" s="46">
        <v>126653</v>
      </c>
      <c r="S12" s="40">
        <v>136682.80632541806</v>
      </c>
      <c r="T12" s="115">
        <v>0</v>
      </c>
      <c r="U12" s="42">
        <f t="shared" si="8"/>
        <v>136682.79999999999</v>
      </c>
      <c r="V12" s="42">
        <f t="shared" si="9"/>
        <v>0</v>
      </c>
    </row>
    <row r="13" spans="1:22" s="43" customFormat="1" ht="22.5" customHeight="1">
      <c r="A13" s="1">
        <v>5</v>
      </c>
      <c r="B13" s="1" t="s">
        <v>5</v>
      </c>
      <c r="C13" s="21">
        <v>22893</v>
      </c>
      <c r="D13" s="21"/>
      <c r="E13" s="12"/>
      <c r="F13" s="13">
        <v>0.9497585817986488</v>
      </c>
      <c r="G13" s="13">
        <v>0.46397336515285997</v>
      </c>
      <c r="H13" s="38">
        <f t="shared" si="1"/>
        <v>0.48851716009155627</v>
      </c>
      <c r="I13" s="39"/>
      <c r="J13" s="40">
        <f t="shared" si="2"/>
        <v>75996.84563133771</v>
      </c>
      <c r="K13" s="40">
        <f t="shared" si="3"/>
        <v>75996.84563133771</v>
      </c>
      <c r="L13" s="41">
        <v>67636.877743013029</v>
      </c>
      <c r="M13" s="40">
        <v>533.9</v>
      </c>
      <c r="N13" s="40">
        <v>47233.5</v>
      </c>
      <c r="O13" s="40">
        <f t="shared" si="4"/>
        <v>47767.4</v>
      </c>
      <c r="P13" s="20">
        <f t="shared" si="5"/>
        <v>19869.477743013027</v>
      </c>
      <c r="Q13" s="40">
        <f t="shared" si="6"/>
        <v>47767.4</v>
      </c>
      <c r="R13" s="46">
        <v>67636.877743013029</v>
      </c>
      <c r="S13" s="40">
        <v>50086.669758621807</v>
      </c>
      <c r="T13" s="115">
        <f t="shared" si="7"/>
        <v>17550.207984391222</v>
      </c>
      <c r="U13" s="42">
        <f t="shared" si="8"/>
        <v>50086.7</v>
      </c>
      <c r="V13" s="42">
        <f t="shared" si="9"/>
        <v>17550.2</v>
      </c>
    </row>
    <row r="14" spans="1:22" s="43" customFormat="1" ht="22.5" customHeight="1">
      <c r="A14" s="1">
        <v>6</v>
      </c>
      <c r="B14" s="1" t="s">
        <v>6</v>
      </c>
      <c r="C14" s="21">
        <v>34528</v>
      </c>
      <c r="D14" s="21"/>
      <c r="E14" s="12"/>
      <c r="F14" s="13">
        <v>0.86842023875556873</v>
      </c>
      <c r="G14" s="13">
        <v>0.33562819238806679</v>
      </c>
      <c r="H14" s="38">
        <f t="shared" si="1"/>
        <v>0.3864813110171364</v>
      </c>
      <c r="I14" s="39"/>
      <c r="J14" s="40">
        <f t="shared" si="2"/>
        <v>117209.86698817012</v>
      </c>
      <c r="K14" s="40">
        <f t="shared" si="3"/>
        <v>117209.86698817012</v>
      </c>
      <c r="L14" s="41">
        <v>104316.29599748344</v>
      </c>
      <c r="M14" s="40">
        <v>25868.400000000001</v>
      </c>
      <c r="N14" s="40">
        <v>48360.800000000003</v>
      </c>
      <c r="O14" s="40">
        <f t="shared" si="4"/>
        <v>74229.200000000012</v>
      </c>
      <c r="P14" s="20">
        <f t="shared" si="5"/>
        <v>30087.095997483426</v>
      </c>
      <c r="Q14" s="40">
        <f t="shared" si="6"/>
        <v>74229.200000000012</v>
      </c>
      <c r="R14" s="46">
        <v>104316.29599748344</v>
      </c>
      <c r="S14" s="40">
        <v>51958.240811768861</v>
      </c>
      <c r="T14" s="115">
        <f t="shared" si="7"/>
        <v>52358.055185714577</v>
      </c>
      <c r="U14" s="42">
        <f t="shared" si="8"/>
        <v>51958.2</v>
      </c>
      <c r="V14" s="42">
        <f t="shared" si="9"/>
        <v>52358.1</v>
      </c>
    </row>
    <row r="15" spans="1:22" s="43" customFormat="1" ht="22.5" customHeight="1">
      <c r="A15" s="1">
        <v>7</v>
      </c>
      <c r="B15" s="1" t="s">
        <v>7</v>
      </c>
      <c r="C15" s="21">
        <v>18445</v>
      </c>
      <c r="D15" s="21"/>
      <c r="E15" s="12"/>
      <c r="F15" s="13">
        <v>1.0183039891210681</v>
      </c>
      <c r="G15" s="13">
        <v>0.6474413937432324</v>
      </c>
      <c r="H15" s="38">
        <f t="shared" si="1"/>
        <v>0.63580365063880429</v>
      </c>
      <c r="I15" s="39"/>
      <c r="J15" s="40">
        <f t="shared" si="2"/>
        <v>54433.441047970293</v>
      </c>
      <c r="K15" s="40">
        <f t="shared" si="3"/>
        <v>54433.441047970293</v>
      </c>
      <c r="L15" s="41">
        <v>48445.537004958285</v>
      </c>
      <c r="M15" s="40">
        <v>0</v>
      </c>
      <c r="N15" s="40">
        <v>62983.199999999997</v>
      </c>
      <c r="O15" s="40">
        <f t="shared" si="4"/>
        <v>62983.199999999997</v>
      </c>
      <c r="P15" s="20">
        <f t="shared" si="5"/>
        <v>-14537.662995041712</v>
      </c>
      <c r="Q15" s="40">
        <f t="shared" si="6"/>
        <v>62983.199999999997</v>
      </c>
      <c r="R15" s="46">
        <v>62983.199999999997</v>
      </c>
      <c r="S15" s="40">
        <v>67278.654294176013</v>
      </c>
      <c r="T15" s="115">
        <v>0</v>
      </c>
      <c r="U15" s="42">
        <f t="shared" si="8"/>
        <v>67278.7</v>
      </c>
      <c r="V15" s="42">
        <f t="shared" si="9"/>
        <v>0</v>
      </c>
    </row>
    <row r="16" spans="1:22" s="43" customFormat="1" ht="22.5" customHeight="1">
      <c r="A16" s="1">
        <v>8</v>
      </c>
      <c r="B16" s="1" t="s">
        <v>8</v>
      </c>
      <c r="C16" s="21">
        <v>24567</v>
      </c>
      <c r="D16" s="21"/>
      <c r="E16" s="12"/>
      <c r="F16" s="13">
        <v>0.9384538441889505</v>
      </c>
      <c r="G16" s="13">
        <v>0.40095382799685003</v>
      </c>
      <c r="H16" s="38">
        <f t="shared" si="1"/>
        <v>0.42724938523041633</v>
      </c>
      <c r="I16" s="39"/>
      <c r="J16" s="40">
        <f t="shared" si="2"/>
        <v>86310.448125001829</v>
      </c>
      <c r="K16" s="40">
        <f t="shared" si="3"/>
        <v>86310.448125001829</v>
      </c>
      <c r="L16" s="41">
        <v>76815.94123122633</v>
      </c>
      <c r="M16" s="40">
        <v>0</v>
      </c>
      <c r="N16" s="40">
        <v>56010.9</v>
      </c>
      <c r="O16" s="40">
        <f t="shared" si="4"/>
        <v>56010.9</v>
      </c>
      <c r="P16" s="20">
        <f t="shared" si="5"/>
        <v>20805.041231226329</v>
      </c>
      <c r="Q16" s="40">
        <f t="shared" si="6"/>
        <v>56010.9</v>
      </c>
      <c r="R16" s="46">
        <v>76815.94123122633</v>
      </c>
      <c r="S16" s="40">
        <v>61475.491646569186</v>
      </c>
      <c r="T16" s="115">
        <f t="shared" si="7"/>
        <v>15340.449584657144</v>
      </c>
      <c r="U16" s="42">
        <f t="shared" si="8"/>
        <v>61475.5</v>
      </c>
      <c r="V16" s="42">
        <v>15340.4</v>
      </c>
    </row>
    <row r="17" spans="1:22" s="43" customFormat="1" ht="22.5" customHeight="1">
      <c r="A17" s="1">
        <v>9</v>
      </c>
      <c r="B17" s="1" t="s">
        <v>9</v>
      </c>
      <c r="C17" s="21">
        <v>13849</v>
      </c>
      <c r="D17" s="21"/>
      <c r="E17" s="12"/>
      <c r="F17" s="13">
        <v>1.2134223874896335</v>
      </c>
      <c r="G17" s="13">
        <v>0.89487652959227026</v>
      </c>
      <c r="H17" s="38">
        <f t="shared" si="1"/>
        <v>0.7374814729136645</v>
      </c>
      <c r="I17" s="39"/>
      <c r="J17" s="40">
        <f t="shared" si="2"/>
        <v>41773.324611404743</v>
      </c>
      <c r="K17" s="40">
        <f t="shared" si="3"/>
        <v>41773.324611404743</v>
      </c>
      <c r="L17" s="41">
        <v>37178.085829600583</v>
      </c>
      <c r="M17" s="40">
        <v>0</v>
      </c>
      <c r="N17" s="40">
        <v>65616.600000000006</v>
      </c>
      <c r="O17" s="40">
        <f t="shared" si="4"/>
        <v>65616.600000000006</v>
      </c>
      <c r="P17" s="20">
        <f t="shared" si="5"/>
        <v>-28438.514170399423</v>
      </c>
      <c r="Q17" s="40">
        <f t="shared" si="6"/>
        <v>65616.600000000006</v>
      </c>
      <c r="R17" s="46">
        <v>65616.600000000006</v>
      </c>
      <c r="S17" s="40">
        <v>68776.131242249379</v>
      </c>
      <c r="T17" s="115">
        <v>0</v>
      </c>
      <c r="U17" s="42">
        <f t="shared" si="8"/>
        <v>68776.100000000006</v>
      </c>
      <c r="V17" s="42">
        <f t="shared" si="9"/>
        <v>0</v>
      </c>
    </row>
    <row r="18" spans="1:22" s="43" customFormat="1" ht="22.5" customHeight="1">
      <c r="A18" s="1">
        <v>10</v>
      </c>
      <c r="B18" s="1" t="s">
        <v>10</v>
      </c>
      <c r="C18" s="21">
        <v>13568</v>
      </c>
      <c r="D18" s="21"/>
      <c r="E18" s="12"/>
      <c r="F18" s="13">
        <v>1.1904843232675133</v>
      </c>
      <c r="G18" s="13">
        <v>0.53057349422448741</v>
      </c>
      <c r="H18" s="38">
        <f t="shared" si="1"/>
        <v>0.44567869047466863</v>
      </c>
      <c r="I18" s="39"/>
      <c r="J18" s="40">
        <f t="shared" si="2"/>
        <v>59262.738262233339</v>
      </c>
      <c r="K18" s="40">
        <f t="shared" si="3"/>
        <v>59262.738262233339</v>
      </c>
      <c r="L18" s="41">
        <v>52743.591516987821</v>
      </c>
      <c r="M18" s="40">
        <v>0</v>
      </c>
      <c r="N18" s="40">
        <v>28992.7</v>
      </c>
      <c r="O18" s="40">
        <f t="shared" si="4"/>
        <v>28992.7</v>
      </c>
      <c r="P18" s="20">
        <f t="shared" si="5"/>
        <v>23750.89151698782</v>
      </c>
      <c r="Q18" s="40">
        <f t="shared" si="6"/>
        <v>28992.7</v>
      </c>
      <c r="R18" s="46">
        <v>52743.591516987821</v>
      </c>
      <c r="S18" s="40">
        <v>30123.464310984993</v>
      </c>
      <c r="T18" s="115">
        <f t="shared" si="7"/>
        <v>22620.127206002828</v>
      </c>
      <c r="U18" s="42">
        <f t="shared" si="8"/>
        <v>30123.5</v>
      </c>
      <c r="V18" s="42">
        <f t="shared" si="9"/>
        <v>22620.1</v>
      </c>
    </row>
    <row r="19" spans="1:22" s="43" customFormat="1" ht="22.5" customHeight="1">
      <c r="A19" s="1">
        <v>11</v>
      </c>
      <c r="B19" s="1" t="s">
        <v>11</v>
      </c>
      <c r="C19" s="21">
        <v>21562</v>
      </c>
      <c r="D19" s="21"/>
      <c r="E19" s="12"/>
      <c r="F19" s="13">
        <v>0.98640002244302971</v>
      </c>
      <c r="G19" s="13">
        <v>0.52586293878346224</v>
      </c>
      <c r="H19" s="38">
        <f t="shared" si="1"/>
        <v>0.533113267253432</v>
      </c>
      <c r="I19" s="39"/>
      <c r="J19" s="40">
        <f t="shared" si="2"/>
        <v>70494.0712857326</v>
      </c>
      <c r="K19" s="40">
        <f t="shared" si="3"/>
        <v>70494.0712857326</v>
      </c>
      <c r="L19" s="41">
        <v>62739.431374428401</v>
      </c>
      <c r="M19" s="40">
        <v>0</v>
      </c>
      <c r="N19" s="40">
        <v>44994.3</v>
      </c>
      <c r="O19" s="40">
        <f t="shared" si="4"/>
        <v>44994.3</v>
      </c>
      <c r="P19" s="20">
        <f t="shared" si="5"/>
        <v>17745.131374428398</v>
      </c>
      <c r="Q19" s="40">
        <f t="shared" si="6"/>
        <v>44994.3</v>
      </c>
      <c r="R19" s="46">
        <v>62739.431374428401</v>
      </c>
      <c r="S19" s="40">
        <v>48604.694205789383</v>
      </c>
      <c r="T19" s="115">
        <f t="shared" si="7"/>
        <v>14134.737168639018</v>
      </c>
      <c r="U19" s="42">
        <f t="shared" si="8"/>
        <v>48604.7</v>
      </c>
      <c r="V19" s="42">
        <f t="shared" si="9"/>
        <v>14134.7</v>
      </c>
    </row>
    <row r="20" spans="1:22" s="43" customFormat="1" ht="22.5" customHeight="1">
      <c r="A20" s="1">
        <v>12</v>
      </c>
      <c r="B20" s="1" t="s">
        <v>12</v>
      </c>
      <c r="C20" s="21">
        <v>32107</v>
      </c>
      <c r="D20" s="21"/>
      <c r="E20" s="12"/>
      <c r="F20" s="13">
        <v>0.9347151750781425</v>
      </c>
      <c r="G20" s="13">
        <v>0.64420620300416687</v>
      </c>
      <c r="H20" s="38">
        <f t="shared" si="1"/>
        <v>0.68920053956576777</v>
      </c>
      <c r="I20" s="39"/>
      <c r="J20" s="40">
        <f t="shared" si="2"/>
        <v>80476.424055788229</v>
      </c>
      <c r="K20" s="40">
        <f t="shared" si="3"/>
        <v>80476.424055788229</v>
      </c>
      <c r="L20" s="41">
        <v>71623.683981058537</v>
      </c>
      <c r="M20" s="40">
        <v>0</v>
      </c>
      <c r="N20" s="40">
        <v>94632.2</v>
      </c>
      <c r="O20" s="40">
        <f t="shared" si="4"/>
        <v>94632.2</v>
      </c>
      <c r="P20" s="20">
        <f t="shared" si="5"/>
        <v>-23008.51601894146</v>
      </c>
      <c r="Q20" s="40">
        <f t="shared" si="6"/>
        <v>94632.2</v>
      </c>
      <c r="R20" s="46">
        <v>94632.2</v>
      </c>
      <c r="S20" s="40">
        <v>103005.88318987882</v>
      </c>
      <c r="T20" s="115">
        <v>0</v>
      </c>
      <c r="U20" s="42">
        <f t="shared" si="8"/>
        <v>103005.9</v>
      </c>
      <c r="V20" s="42">
        <f t="shared" si="9"/>
        <v>0</v>
      </c>
    </row>
    <row r="21" spans="1:22" s="43" customFormat="1" ht="22.5" customHeight="1">
      <c r="A21" s="1">
        <v>13</v>
      </c>
      <c r="B21" s="1" t="s">
        <v>13</v>
      </c>
      <c r="C21" s="21">
        <v>11903</v>
      </c>
      <c r="D21" s="21"/>
      <c r="E21" s="12"/>
      <c r="F21" s="13">
        <v>1.2014026353886902</v>
      </c>
      <c r="G21" s="13">
        <v>0.55205104490394519</v>
      </c>
      <c r="H21" s="38">
        <f t="shared" si="1"/>
        <v>0.45950543859539639</v>
      </c>
      <c r="I21" s="39"/>
      <c r="J21" s="40">
        <f t="shared" si="2"/>
        <v>51665.418962736745</v>
      </c>
      <c r="K21" s="40">
        <f t="shared" si="3"/>
        <v>51665.418962736745</v>
      </c>
      <c r="L21" s="41">
        <v>45982.008817523885</v>
      </c>
      <c r="M21" s="40">
        <v>828.9</v>
      </c>
      <c r="N21" s="40">
        <v>35623.599999999999</v>
      </c>
      <c r="O21" s="40">
        <f t="shared" si="4"/>
        <v>36452.5</v>
      </c>
      <c r="P21" s="20">
        <f t="shared" si="5"/>
        <v>9529.5088175238852</v>
      </c>
      <c r="Q21" s="40">
        <f t="shared" si="6"/>
        <v>36452.5</v>
      </c>
      <c r="R21" s="46">
        <v>45982.008817523885</v>
      </c>
      <c r="S21" s="40">
        <v>37315.219060306583</v>
      </c>
      <c r="T21" s="115">
        <f t="shared" si="7"/>
        <v>8666.7897572173024</v>
      </c>
      <c r="U21" s="42">
        <f t="shared" si="8"/>
        <v>37315.199999999997</v>
      </c>
      <c r="V21" s="42">
        <f t="shared" si="9"/>
        <v>8666.7999999999993</v>
      </c>
    </row>
    <row r="22" spans="1:22" s="43" customFormat="1" ht="22.5" customHeight="1">
      <c r="A22" s="1">
        <v>14</v>
      </c>
      <c r="B22" s="1" t="s">
        <v>14</v>
      </c>
      <c r="C22" s="21">
        <v>22204</v>
      </c>
      <c r="D22" s="21"/>
      <c r="E22" s="12"/>
      <c r="F22" s="13">
        <v>0.96495941466307611</v>
      </c>
      <c r="G22" s="13">
        <v>0.45285459019043528</v>
      </c>
      <c r="H22" s="38">
        <f t="shared" si="1"/>
        <v>0.46929910554689325</v>
      </c>
      <c r="I22" s="39"/>
      <c r="J22" s="40">
        <f t="shared" si="2"/>
        <v>76558.859491280527</v>
      </c>
      <c r="K22" s="40">
        <f t="shared" si="3"/>
        <v>76558.859491280527</v>
      </c>
      <c r="L22" s="41">
        <v>68137.06774983558</v>
      </c>
      <c r="M22" s="40">
        <v>781.5</v>
      </c>
      <c r="N22" s="40">
        <v>44455.7</v>
      </c>
      <c r="O22" s="40">
        <f t="shared" si="4"/>
        <v>45237.2</v>
      </c>
      <c r="P22" s="20">
        <f t="shared" si="5"/>
        <v>22899.867749835583</v>
      </c>
      <c r="Q22" s="40">
        <f t="shared" si="6"/>
        <v>45237.2</v>
      </c>
      <c r="R22" s="46">
        <v>68137.06774983558</v>
      </c>
      <c r="S22" s="40">
        <v>46771.07134910606</v>
      </c>
      <c r="T22" s="115">
        <f t="shared" si="7"/>
        <v>21365.99640072952</v>
      </c>
      <c r="U22" s="42">
        <f t="shared" si="8"/>
        <v>46771.1</v>
      </c>
      <c r="V22" s="42">
        <f t="shared" si="9"/>
        <v>21366</v>
      </c>
    </row>
    <row r="23" spans="1:22" s="43" customFormat="1" ht="22.5" customHeight="1">
      <c r="A23" s="1">
        <v>15</v>
      </c>
      <c r="B23" s="1" t="s">
        <v>15</v>
      </c>
      <c r="C23" s="21">
        <v>35375</v>
      </c>
      <c r="D23" s="21"/>
      <c r="E23" s="12"/>
      <c r="F23" s="13">
        <v>0.84143995054235032</v>
      </c>
      <c r="G23" s="13">
        <v>0.83800600330786013</v>
      </c>
      <c r="H23" s="38">
        <f t="shared" si="1"/>
        <v>0.99591896340044606</v>
      </c>
      <c r="I23" s="39"/>
      <c r="J23" s="40">
        <f t="shared" si="2"/>
        <v>42802.137334119201</v>
      </c>
      <c r="K23" s="40">
        <f t="shared" si="3"/>
        <v>42802.137334119201</v>
      </c>
      <c r="L23" s="41">
        <v>38093.724890256548</v>
      </c>
      <c r="M23" s="40">
        <v>0</v>
      </c>
      <c r="N23" s="40">
        <v>150876.5</v>
      </c>
      <c r="O23" s="40">
        <f t="shared" si="4"/>
        <v>150876.5</v>
      </c>
      <c r="P23" s="20">
        <f t="shared" si="5"/>
        <v>-112782.77510974345</v>
      </c>
      <c r="Q23" s="40">
        <f t="shared" si="6"/>
        <v>150876.5</v>
      </c>
      <c r="R23" s="46">
        <v>150876.5</v>
      </c>
      <c r="S23" s="40">
        <v>165793.27713636632</v>
      </c>
      <c r="T23" s="115">
        <v>0</v>
      </c>
      <c r="U23" s="42">
        <f t="shared" si="8"/>
        <v>165793.29999999999</v>
      </c>
      <c r="V23" s="42">
        <f t="shared" si="9"/>
        <v>0</v>
      </c>
    </row>
    <row r="24" spans="1:22" s="43" customFormat="1" ht="22.5" customHeight="1">
      <c r="A24" s="1">
        <v>16</v>
      </c>
      <c r="B24" s="1" t="s">
        <v>16</v>
      </c>
      <c r="C24" s="21">
        <v>62039</v>
      </c>
      <c r="D24" s="21"/>
      <c r="E24" s="12"/>
      <c r="F24" s="13">
        <v>0.75922033308453452</v>
      </c>
      <c r="G24" s="13">
        <v>0.6443875821846321</v>
      </c>
      <c r="H24" s="38">
        <f t="shared" si="1"/>
        <v>0.84874911024397381</v>
      </c>
      <c r="I24" s="39"/>
      <c r="J24" s="40">
        <f t="shared" si="2"/>
        <v>95835.530058027827</v>
      </c>
      <c r="K24" s="40">
        <f t="shared" si="3"/>
        <v>95835.530058027827</v>
      </c>
      <c r="L24" s="41">
        <v>85293.224687457085</v>
      </c>
      <c r="M24" s="40">
        <v>0</v>
      </c>
      <c r="N24" s="40">
        <v>251911</v>
      </c>
      <c r="O24" s="40">
        <f t="shared" si="4"/>
        <v>251911</v>
      </c>
      <c r="P24" s="20">
        <f t="shared" si="5"/>
        <v>-166617.77531254292</v>
      </c>
      <c r="Q24" s="40">
        <f t="shared" si="6"/>
        <v>251911</v>
      </c>
      <c r="R24" s="46">
        <v>251911</v>
      </c>
      <c r="S24" s="40">
        <v>265661.89431313146</v>
      </c>
      <c r="T24" s="115">
        <v>0</v>
      </c>
      <c r="U24" s="42">
        <f t="shared" si="8"/>
        <v>265661.90000000002</v>
      </c>
      <c r="V24" s="42">
        <f t="shared" si="9"/>
        <v>0</v>
      </c>
    </row>
    <row r="25" spans="1:22" s="43" customFormat="1" ht="22.5" customHeight="1">
      <c r="A25" s="1">
        <v>17</v>
      </c>
      <c r="B25" s="1" t="s">
        <v>17</v>
      </c>
      <c r="C25" s="21">
        <v>11969</v>
      </c>
      <c r="D25" s="21"/>
      <c r="E25" s="12"/>
      <c r="F25" s="13">
        <v>1.2459215402433577</v>
      </c>
      <c r="G25" s="13">
        <v>0.52767193244763566</v>
      </c>
      <c r="H25" s="38">
        <f t="shared" si="1"/>
        <v>0.4235193913932726</v>
      </c>
      <c r="I25" s="39"/>
      <c r="J25" s="40">
        <f t="shared" si="2"/>
        <v>56052.863455021768</v>
      </c>
      <c r="K25" s="40">
        <f t="shared" si="3"/>
        <v>56052.863455021768</v>
      </c>
      <c r="L25" s="41">
        <v>49886.816237669897</v>
      </c>
      <c r="M25" s="40">
        <v>986.2</v>
      </c>
      <c r="N25" s="40">
        <v>22853.9</v>
      </c>
      <c r="O25" s="40">
        <f t="shared" si="4"/>
        <v>23840.100000000002</v>
      </c>
      <c r="P25" s="20">
        <f t="shared" si="5"/>
        <v>26046.716237669894</v>
      </c>
      <c r="Q25" s="40">
        <f t="shared" si="6"/>
        <v>23840.100000000002</v>
      </c>
      <c r="R25" s="46">
        <v>49886.816237669897</v>
      </c>
      <c r="S25" s="40">
        <v>24681.564877516528</v>
      </c>
      <c r="T25" s="115">
        <f t="shared" si="7"/>
        <v>25205.251360153368</v>
      </c>
      <c r="U25" s="42">
        <f t="shared" si="8"/>
        <v>24681.599999999999</v>
      </c>
      <c r="V25" s="42">
        <f t="shared" si="9"/>
        <v>25205.3</v>
      </c>
    </row>
    <row r="26" spans="1:22" s="43" customFormat="1" ht="22.5" customHeight="1">
      <c r="A26" s="1">
        <v>18</v>
      </c>
      <c r="B26" s="1" t="s">
        <v>18</v>
      </c>
      <c r="C26" s="21">
        <v>8495</v>
      </c>
      <c r="D26" s="21"/>
      <c r="E26" s="12"/>
      <c r="F26" s="13">
        <v>1.5204519554355072</v>
      </c>
      <c r="G26" s="13">
        <v>0.41714681402840736</v>
      </c>
      <c r="H26" s="38">
        <f t="shared" si="1"/>
        <v>0.27435711634105719</v>
      </c>
      <c r="I26" s="39"/>
      <c r="J26" s="40">
        <f t="shared" si="2"/>
        <v>56361.191965871527</v>
      </c>
      <c r="K26" s="40">
        <f t="shared" si="3"/>
        <v>56361.191965871527</v>
      </c>
      <c r="L26" s="41">
        <v>50161.227334864576</v>
      </c>
      <c r="M26" s="40">
        <v>10943.4</v>
      </c>
      <c r="N26" s="40">
        <v>13281.9</v>
      </c>
      <c r="O26" s="40">
        <f t="shared" si="4"/>
        <v>24225.3</v>
      </c>
      <c r="P26" s="20">
        <f t="shared" si="5"/>
        <v>25935.927334864577</v>
      </c>
      <c r="Q26" s="40">
        <f t="shared" si="6"/>
        <v>24225.3</v>
      </c>
      <c r="R26" s="46">
        <v>50161.227334864576</v>
      </c>
      <c r="S26" s="40">
        <v>12900.512014667218</v>
      </c>
      <c r="T26" s="115">
        <f t="shared" si="7"/>
        <v>37260.715320197356</v>
      </c>
      <c r="U26" s="42">
        <f t="shared" si="8"/>
        <v>12900.5</v>
      </c>
      <c r="V26" s="42">
        <f t="shared" si="9"/>
        <v>37260.699999999997</v>
      </c>
    </row>
    <row r="27" spans="1:22" s="43" customFormat="1" ht="22.5" customHeight="1">
      <c r="A27" s="1">
        <v>19</v>
      </c>
      <c r="B27" s="1" t="s">
        <v>19</v>
      </c>
      <c r="C27" s="21">
        <v>24672</v>
      </c>
      <c r="D27" s="21"/>
      <c r="E27" s="12"/>
      <c r="F27" s="13">
        <v>0.97960752243704852</v>
      </c>
      <c r="G27" s="13">
        <v>0.69035601023292237</v>
      </c>
      <c r="H27" s="38">
        <f t="shared" si="1"/>
        <v>0.70472714267798608</v>
      </c>
      <c r="I27" s="39"/>
      <c r="J27" s="40">
        <f t="shared" si="2"/>
        <v>63289.084940358654</v>
      </c>
      <c r="K27" s="40">
        <f t="shared" si="3"/>
        <v>63289.084940358654</v>
      </c>
      <c r="L27" s="41">
        <v>56327.023378626196</v>
      </c>
      <c r="M27" s="40">
        <v>4875.6000000000004</v>
      </c>
      <c r="N27" s="40">
        <v>88796.4</v>
      </c>
      <c r="O27" s="40">
        <f t="shared" si="4"/>
        <v>93672</v>
      </c>
      <c r="P27" s="20">
        <f t="shared" si="5"/>
        <v>-37344.976621373804</v>
      </c>
      <c r="Q27" s="40">
        <f t="shared" si="6"/>
        <v>93672</v>
      </c>
      <c r="R27" s="46">
        <v>93672</v>
      </c>
      <c r="S27" s="40">
        <v>88038.54252264864</v>
      </c>
      <c r="T27" s="115">
        <f t="shared" si="7"/>
        <v>5633.4574773513596</v>
      </c>
      <c r="U27" s="42">
        <f t="shared" si="8"/>
        <v>88038.5</v>
      </c>
      <c r="V27" s="42">
        <f t="shared" si="9"/>
        <v>5633.5</v>
      </c>
    </row>
    <row r="28" spans="1:22" s="43" customFormat="1" ht="22.5" customHeight="1">
      <c r="A28" s="1">
        <v>20</v>
      </c>
      <c r="B28" s="1" t="s">
        <v>20</v>
      </c>
      <c r="C28" s="21">
        <v>16293</v>
      </c>
      <c r="D28" s="21"/>
      <c r="E28" s="12"/>
      <c r="F28" s="13">
        <v>1.0797687357198917</v>
      </c>
      <c r="G28" s="13">
        <v>0.51342331433460531</v>
      </c>
      <c r="H28" s="38">
        <f t="shared" si="1"/>
        <v>0.4754937769079795</v>
      </c>
      <c r="I28" s="39"/>
      <c r="J28" s="40">
        <f t="shared" si="2"/>
        <v>62419.954258737976</v>
      </c>
      <c r="K28" s="40">
        <f t="shared" si="3"/>
        <v>62419.954258737976</v>
      </c>
      <c r="L28" s="41">
        <v>55553.500672951697</v>
      </c>
      <c r="M28" s="40">
        <v>0</v>
      </c>
      <c r="N28" s="40">
        <v>39795.1</v>
      </c>
      <c r="O28" s="40">
        <f t="shared" si="4"/>
        <v>39795.1</v>
      </c>
      <c r="P28" s="20">
        <f t="shared" si="5"/>
        <v>15758.400672951699</v>
      </c>
      <c r="Q28" s="40">
        <f t="shared" si="6"/>
        <v>39795.1</v>
      </c>
      <c r="R28" s="46">
        <v>55553.500672951697</v>
      </c>
      <c r="S28" s="40">
        <v>41981.07125490452</v>
      </c>
      <c r="T28" s="115">
        <f t="shared" si="7"/>
        <v>13572.429418047177</v>
      </c>
      <c r="U28" s="42">
        <f t="shared" si="8"/>
        <v>41981.1</v>
      </c>
      <c r="V28" s="42">
        <f t="shared" si="9"/>
        <v>13572.4</v>
      </c>
    </row>
    <row r="29" spans="1:22" s="43" customFormat="1" ht="22.5" customHeight="1">
      <c r="A29" s="1">
        <v>21</v>
      </c>
      <c r="B29" s="1" t="s">
        <v>21</v>
      </c>
      <c r="C29" s="21">
        <v>14069</v>
      </c>
      <c r="D29" s="21"/>
      <c r="E29" s="12"/>
      <c r="F29" s="13">
        <v>1.1380577837094956</v>
      </c>
      <c r="G29" s="13">
        <v>0.49403988593994774</v>
      </c>
      <c r="H29" s="38">
        <f t="shared" si="1"/>
        <v>0.43410790999524324</v>
      </c>
      <c r="I29" s="39"/>
      <c r="J29" s="40">
        <f t="shared" si="2"/>
        <v>59496.009591717251</v>
      </c>
      <c r="K29" s="40">
        <f t="shared" si="3"/>
        <v>59496.009591717251</v>
      </c>
      <c r="L29" s="41">
        <v>52951.202033742578</v>
      </c>
      <c r="M29" s="40">
        <v>2109</v>
      </c>
      <c r="N29" s="40">
        <v>28239.3</v>
      </c>
      <c r="O29" s="40">
        <f t="shared" si="4"/>
        <v>30348.3</v>
      </c>
      <c r="P29" s="20">
        <f t="shared" si="5"/>
        <v>22602.902033742579</v>
      </c>
      <c r="Q29" s="40">
        <f t="shared" si="6"/>
        <v>30348.3</v>
      </c>
      <c r="R29" s="46">
        <v>52951.202033742578</v>
      </c>
      <c r="S29" s="40">
        <v>30160.08141054085</v>
      </c>
      <c r="T29" s="115">
        <f t="shared" si="7"/>
        <v>22791.120623201728</v>
      </c>
      <c r="U29" s="42">
        <f t="shared" si="8"/>
        <v>30160.1</v>
      </c>
      <c r="V29" s="42">
        <f t="shared" si="9"/>
        <v>22791.1</v>
      </c>
    </row>
    <row r="30" spans="1:22" s="43" customFormat="1" ht="22.5" customHeight="1">
      <c r="A30" s="1">
        <v>22</v>
      </c>
      <c r="B30" s="1" t="s">
        <v>23</v>
      </c>
      <c r="C30" s="21">
        <v>34176</v>
      </c>
      <c r="D30" s="21"/>
      <c r="E30" s="12"/>
      <c r="F30" s="13">
        <v>1.0429269862469166</v>
      </c>
      <c r="G30" s="13">
        <v>1.162144451005201</v>
      </c>
      <c r="H30" s="44">
        <f t="shared" si="1"/>
        <v>1.114310461164018</v>
      </c>
      <c r="I30" s="39"/>
      <c r="J30" s="40">
        <f t="shared" si="2"/>
        <v>34143.512635820458</v>
      </c>
      <c r="K30" s="40">
        <f t="shared" si="3"/>
        <v>34143.512635820458</v>
      </c>
      <c r="L30" s="41">
        <v>30387.584783041726</v>
      </c>
      <c r="M30" s="40">
        <v>0</v>
      </c>
      <c r="N30" s="40">
        <v>31354.6</v>
      </c>
      <c r="O30" s="40">
        <f t="shared" si="4"/>
        <v>31354.6</v>
      </c>
      <c r="P30" s="20">
        <f t="shared" si="5"/>
        <v>-967.0152169582725</v>
      </c>
      <c r="Q30" s="40">
        <f t="shared" si="6"/>
        <v>31354.6</v>
      </c>
      <c r="R30" s="46">
        <v>31354.6</v>
      </c>
      <c r="S30" s="40">
        <v>32950.905330701586</v>
      </c>
      <c r="T30" s="115">
        <v>0</v>
      </c>
      <c r="U30" s="42">
        <f t="shared" si="8"/>
        <v>32950.9</v>
      </c>
      <c r="V30" s="42">
        <f t="shared" si="9"/>
        <v>0</v>
      </c>
    </row>
    <row r="31" spans="1:22" s="43" customFormat="1" ht="22.5" customHeight="1">
      <c r="A31" s="1">
        <v>23</v>
      </c>
      <c r="B31" s="1" t="s">
        <v>24</v>
      </c>
      <c r="C31" s="21">
        <v>45222</v>
      </c>
      <c r="D31" s="21"/>
      <c r="E31" s="12"/>
      <c r="F31" s="13">
        <v>0.95502696589487934</v>
      </c>
      <c r="G31" s="13">
        <v>1.0875561763625801</v>
      </c>
      <c r="H31" s="44">
        <f t="shared" si="1"/>
        <v>1.1387701239865182</v>
      </c>
      <c r="I31" s="39"/>
      <c r="J31" s="40">
        <f t="shared" si="2"/>
        <v>37088.091736109782</v>
      </c>
      <c r="K31" s="40">
        <f t="shared" si="3"/>
        <v>37088.091736109782</v>
      </c>
      <c r="L31" s="41">
        <v>33008.247982367655</v>
      </c>
      <c r="M31" s="40">
        <v>0</v>
      </c>
      <c r="N31" s="40">
        <v>39125.300000000003</v>
      </c>
      <c r="O31" s="40">
        <f t="shared" si="4"/>
        <v>39125.300000000003</v>
      </c>
      <c r="P31" s="20">
        <f t="shared" si="5"/>
        <v>-6117.052017632348</v>
      </c>
      <c r="Q31" s="40">
        <f t="shared" si="6"/>
        <v>39125.300000000003</v>
      </c>
      <c r="R31" s="46">
        <v>39125.300000000003</v>
      </c>
      <c r="S31" s="40">
        <v>40924.621321915525</v>
      </c>
      <c r="T31" s="115">
        <v>0</v>
      </c>
      <c r="U31" s="42">
        <f t="shared" si="8"/>
        <v>40924.6</v>
      </c>
      <c r="V31" s="42">
        <f t="shared" si="9"/>
        <v>0</v>
      </c>
    </row>
    <row r="32" spans="1:22" s="43" customFormat="1" ht="22.5" customHeight="1">
      <c r="A32" s="1">
        <v>24</v>
      </c>
      <c r="B32" s="1" t="s">
        <v>25</v>
      </c>
      <c r="C32" s="21">
        <v>127099</v>
      </c>
      <c r="D32" s="21"/>
      <c r="E32" s="12"/>
      <c r="F32" s="13">
        <v>0.84263621396909172</v>
      </c>
      <c r="G32" s="13">
        <v>0.81664817423393854</v>
      </c>
      <c r="H32" s="44">
        <f t="shared" si="1"/>
        <v>0.96915864841276989</v>
      </c>
      <c r="I32" s="39"/>
      <c r="J32" s="40">
        <f t="shared" si="2"/>
        <v>165622.99923570879</v>
      </c>
      <c r="K32" s="40">
        <f t="shared" si="3"/>
        <v>165622.99923570879</v>
      </c>
      <c r="L32" s="41">
        <v>147403.78311330173</v>
      </c>
      <c r="M32" s="40">
        <v>9658.5</v>
      </c>
      <c r="N32" s="40">
        <v>87548.4</v>
      </c>
      <c r="O32" s="40">
        <f t="shared" si="4"/>
        <v>97206.9</v>
      </c>
      <c r="P32" s="20">
        <f t="shared" si="5"/>
        <v>50196.883113301737</v>
      </c>
      <c r="Q32" s="40">
        <f t="shared" si="6"/>
        <v>97206.9</v>
      </c>
      <c r="R32" s="46">
        <v>147403.78311330173</v>
      </c>
      <c r="S32" s="40">
        <v>94416.175610953127</v>
      </c>
      <c r="T32" s="115">
        <f t="shared" si="7"/>
        <v>52987.607502348605</v>
      </c>
      <c r="U32" s="42">
        <f t="shared" si="8"/>
        <v>94416.2</v>
      </c>
      <c r="V32" s="42">
        <f t="shared" si="9"/>
        <v>52987.6</v>
      </c>
    </row>
    <row r="33" spans="1:22" s="43" customFormat="1" ht="22.5" customHeight="1">
      <c r="A33" s="1">
        <v>25</v>
      </c>
      <c r="B33" s="1" t="s">
        <v>26</v>
      </c>
      <c r="C33" s="21">
        <v>28647</v>
      </c>
      <c r="D33" s="21"/>
      <c r="E33" s="12"/>
      <c r="F33" s="13">
        <v>0.9939600427492602</v>
      </c>
      <c r="G33" s="13">
        <v>1.0925940638396234</v>
      </c>
      <c r="H33" s="44">
        <f t="shared" si="1"/>
        <v>1.0992333865026855</v>
      </c>
      <c r="I33" s="39"/>
      <c r="J33" s="40">
        <f t="shared" si="2"/>
        <v>29016.679441373206</v>
      </c>
      <c r="K33" s="40">
        <f t="shared" si="3"/>
        <v>29016.679441373206</v>
      </c>
      <c r="L33" s="41">
        <v>25824.724481394416</v>
      </c>
      <c r="M33" s="40">
        <v>0</v>
      </c>
      <c r="N33" s="40">
        <v>30954.799999999999</v>
      </c>
      <c r="O33" s="40">
        <f t="shared" si="4"/>
        <v>30954.799999999999</v>
      </c>
      <c r="P33" s="20">
        <f t="shared" si="5"/>
        <v>-5130.0755186055831</v>
      </c>
      <c r="Q33" s="40">
        <f t="shared" si="6"/>
        <v>30954.799999999999</v>
      </c>
      <c r="R33" s="46">
        <v>30954.799999999999</v>
      </c>
      <c r="S33" s="40">
        <v>32630.813731310729</v>
      </c>
      <c r="T33" s="115">
        <v>0</v>
      </c>
      <c r="U33" s="42">
        <f t="shared" si="8"/>
        <v>32630.799999999999</v>
      </c>
      <c r="V33" s="114">
        <f t="shared" si="9"/>
        <v>0</v>
      </c>
    </row>
    <row r="34" spans="1:22" s="43" customFormat="1" ht="22.5" customHeight="1">
      <c r="A34" s="1">
        <v>26</v>
      </c>
      <c r="B34" s="1" t="s">
        <v>27</v>
      </c>
      <c r="C34" s="21">
        <v>505800</v>
      </c>
      <c r="D34" s="21"/>
      <c r="E34" s="12"/>
      <c r="F34" s="13">
        <v>1.1031294038209154</v>
      </c>
      <c r="G34" s="13">
        <v>1.4257802699668338</v>
      </c>
      <c r="H34" s="44">
        <f t="shared" si="1"/>
        <v>1.292486869653144</v>
      </c>
      <c r="I34" s="39"/>
      <c r="J34" s="40">
        <f t="shared" si="2"/>
        <v>131398.5018866359</v>
      </c>
      <c r="K34" s="40">
        <f t="shared" si="3"/>
        <v>131398.5018866359</v>
      </c>
      <c r="L34" s="41">
        <v>116944.12227099987</v>
      </c>
      <c r="M34" s="40">
        <v>0</v>
      </c>
      <c r="N34" s="40">
        <v>664592</v>
      </c>
      <c r="O34" s="40">
        <f t="shared" si="4"/>
        <v>664592</v>
      </c>
      <c r="P34" s="20">
        <f t="shared" si="5"/>
        <v>-547647.87772900017</v>
      </c>
      <c r="Q34" s="40">
        <f t="shared" si="6"/>
        <v>664592</v>
      </c>
      <c r="R34" s="46">
        <v>664592</v>
      </c>
      <c r="S34" s="40">
        <v>712727.04567982268</v>
      </c>
      <c r="T34" s="115">
        <v>0</v>
      </c>
      <c r="U34" s="42">
        <f t="shared" si="8"/>
        <v>712727</v>
      </c>
      <c r="V34" s="114">
        <f t="shared" si="9"/>
        <v>0</v>
      </c>
    </row>
    <row r="35" spans="1:22" s="62" customFormat="1" ht="22.5" customHeight="1">
      <c r="A35" s="3"/>
      <c r="B35" s="3" t="s">
        <v>28</v>
      </c>
      <c r="C35" s="22">
        <f>SUM(C9:C34)</f>
        <v>1223395</v>
      </c>
      <c r="D35" s="42">
        <v>4960360.2</v>
      </c>
      <c r="E35" s="98">
        <f>D35/C35</f>
        <v>4.0545859677373217</v>
      </c>
      <c r="F35" s="13">
        <v>1</v>
      </c>
      <c r="G35" s="13">
        <v>1</v>
      </c>
      <c r="H35" s="57">
        <f>SUM(H9:H34)</f>
        <v>17.286349904631599</v>
      </c>
      <c r="I35" s="31">
        <v>1.3505684754458416</v>
      </c>
      <c r="J35" s="42">
        <f>SUM(J9:J34)</f>
        <v>1823876.3108474752</v>
      </c>
      <c r="K35" s="42">
        <f>SUM(K9:K34)</f>
        <v>1823876.3108474752</v>
      </c>
      <c r="L35" s="46">
        <v>1623242.36</v>
      </c>
      <c r="M35" s="42">
        <f>SUM(M9:M34)</f>
        <v>68237.5</v>
      </c>
      <c r="N35" s="42">
        <f>SUM(N9:N34)</f>
        <v>2221940.5</v>
      </c>
      <c r="O35" s="42">
        <f t="shared" si="4"/>
        <v>2290178</v>
      </c>
      <c r="P35" s="18">
        <f t="shared" si="5"/>
        <v>-666935.6399999999</v>
      </c>
      <c r="Q35" s="42">
        <f>SUM(Q8:Q34)</f>
        <v>2290194.0000000005</v>
      </c>
      <c r="R35" s="46">
        <v>2642335.8878025757</v>
      </c>
      <c r="S35" s="42">
        <f>SUM(S9:S34)</f>
        <v>2372940.8316216087</v>
      </c>
      <c r="T35" s="114">
        <f>SUM(T9:T34)</f>
        <v>377127.88874593715</v>
      </c>
      <c r="U35" s="42">
        <f>SUM(U9:U34)</f>
        <v>2372940.9000000004</v>
      </c>
      <c r="V35" s="114">
        <f>SUM(V9:V34)</f>
        <v>377127.79999999993</v>
      </c>
    </row>
    <row r="36" spans="1:22" s="43" customFormat="1" ht="39" customHeight="1">
      <c r="B36" s="64" t="s">
        <v>149</v>
      </c>
      <c r="C36" s="42"/>
      <c r="D36" s="42"/>
      <c r="E36" s="42"/>
      <c r="F36" s="42"/>
      <c r="G36" s="42"/>
      <c r="H36" s="42"/>
      <c r="I36" s="42"/>
      <c r="J36" s="42"/>
      <c r="K36" s="42"/>
      <c r="L36" s="42">
        <v>94281.9</v>
      </c>
      <c r="M36" s="42"/>
      <c r="N36" s="42"/>
      <c r="O36" s="42"/>
      <c r="P36" s="42"/>
      <c r="Q36" s="42"/>
      <c r="R36" s="46">
        <v>94281.9</v>
      </c>
      <c r="S36" s="42"/>
      <c r="T36" s="114">
        <v>94281.9</v>
      </c>
      <c r="U36" s="163"/>
      <c r="V36" s="114">
        <v>94281.9</v>
      </c>
    </row>
    <row r="37" spans="1:22">
      <c r="B37" s="3" t="s">
        <v>22</v>
      </c>
      <c r="C37" s="42"/>
      <c r="D37" s="42"/>
      <c r="E37" s="42"/>
      <c r="F37" s="42"/>
      <c r="G37" s="42"/>
      <c r="H37" s="42"/>
      <c r="I37" s="42"/>
      <c r="J37" s="42"/>
      <c r="K37" s="42"/>
      <c r="L37" s="42">
        <v>1717524.26</v>
      </c>
      <c r="M37" s="42"/>
      <c r="N37" s="42"/>
      <c r="O37" s="42"/>
      <c r="P37" s="42"/>
      <c r="Q37" s="42"/>
      <c r="R37" s="46">
        <f>SUM(S37:T37)</f>
        <v>2844350.6203675456</v>
      </c>
      <c r="S37" s="42">
        <f>SUM(S35:S36)</f>
        <v>2372940.8316216087</v>
      </c>
      <c r="T37" s="114">
        <f>SUM(T35:T36)</f>
        <v>471409.78874593717</v>
      </c>
      <c r="U37" s="163"/>
      <c r="V37" s="114">
        <f>SUM(V35:V36)</f>
        <v>471409.69999999995</v>
      </c>
    </row>
    <row r="38" spans="1:22">
      <c r="U38" s="27"/>
    </row>
  </sheetData>
  <mergeCells count="18">
    <mergeCell ref="F6:F7"/>
    <mergeCell ref="G6:G7"/>
    <mergeCell ref="H6:H7"/>
    <mergeCell ref="I6:I7"/>
    <mergeCell ref="J6:L6"/>
    <mergeCell ref="A6:A7"/>
    <mergeCell ref="B6:B7"/>
    <mergeCell ref="C6:C7"/>
    <mergeCell ref="D6:D7"/>
    <mergeCell ref="E6:E7"/>
    <mergeCell ref="R6:R7"/>
    <mergeCell ref="S6:T6"/>
    <mergeCell ref="U6:U7"/>
    <mergeCell ref="V6:V7"/>
    <mergeCell ref="M6:N6"/>
    <mergeCell ref="O6:O7"/>
    <mergeCell ref="P6:P7"/>
    <mergeCell ref="Q6:Q7"/>
  </mergeCells>
  <pageMargins left="0.70866141732283472" right="0.31496062992125984" top="0" bottom="0.74803149606299213" header="0.31496062992125984" footer="0.31496062992125984"/>
  <pageSetup paperSize="9" scale="45" fitToWidth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ИБР 2020 </vt:lpstr>
      <vt:lpstr>ИБР 2021</vt:lpstr>
      <vt:lpstr>ИБР 2022</vt:lpstr>
      <vt:lpstr>ИНП 2020</vt:lpstr>
      <vt:lpstr>ИНП 2021</vt:lpstr>
      <vt:lpstr>ИНП 2022</vt:lpstr>
      <vt:lpstr>БО Дотац 2020</vt:lpstr>
      <vt:lpstr>БО Дотац 2021</vt:lpstr>
      <vt:lpstr>БО Дотац 2022</vt:lpstr>
      <vt:lpstr>'БО Дотац 2020'!Заголовки_для_печати</vt:lpstr>
      <vt:lpstr>'БО Дотац 2021'!Заголовки_для_печати</vt:lpstr>
      <vt:lpstr>'БО Дотац 2022'!Заголовки_для_печати</vt:lpstr>
      <vt:lpstr>'ИБР 2020 '!Заголовки_для_печати</vt:lpstr>
      <vt:lpstr>'ИБР 2021'!Заголовки_для_печати</vt:lpstr>
      <vt:lpstr>'ИБР 2022'!Заголовки_для_печати</vt:lpstr>
      <vt:lpstr>'ИНП 2020'!Заголовки_для_печати</vt:lpstr>
      <vt:lpstr>'ИНП 2021'!Заголовки_для_печати</vt:lpstr>
      <vt:lpstr>'ИНП 2022'!Заголовки_для_печати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Никифорова Неонилла Ивановна</dc:creator>
  <cp:lastModifiedBy>Николаева Елена Георгиевна</cp:lastModifiedBy>
  <cp:lastPrinted>2019-12-10T10:17:19Z</cp:lastPrinted>
  <dcterms:created xsi:type="dcterms:W3CDTF">2018-06-08T12:50:34Z</dcterms:created>
  <dcterms:modified xsi:type="dcterms:W3CDTF">2019-12-10T10:17:35Z</dcterms:modified>
</cp:coreProperties>
</file>