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19440" windowHeight="11040"/>
  </bookViews>
  <sheets>
    <sheet name="приложение " sheetId="1" r:id="rId1"/>
  </sheets>
  <definedNames>
    <definedName name="_xlnm.Print_Titles" localSheetId="0">'приложение '!$A:$A</definedName>
    <definedName name="_xlnm.Print_Area" localSheetId="0">'приложение '!$A$1:$LJ$33</definedName>
  </definedNames>
  <calcPr calcId="145621"/>
</workbook>
</file>

<file path=xl/calcChain.xml><?xml version="1.0" encoding="utf-8"?>
<calcChain xmlns="http://schemas.openxmlformats.org/spreadsheetml/2006/main">
  <c r="ID29" i="1" l="1"/>
  <c r="GN29" i="1"/>
  <c r="KX23" i="1"/>
  <c r="KX24" i="1"/>
  <c r="KX29" i="1"/>
  <c r="KX30" i="1"/>
  <c r="KX16" i="1"/>
  <c r="LD22" i="1"/>
  <c r="AQ6" i="1"/>
  <c r="AQ8" i="1"/>
  <c r="AQ9" i="1"/>
  <c r="AQ10" i="1"/>
  <c r="AQ11" i="1"/>
  <c r="AQ12" i="1"/>
  <c r="AQ5" i="1"/>
  <c r="AQ17" i="1"/>
  <c r="AQ20" i="1"/>
  <c r="AQ23" i="1"/>
  <c r="AQ25" i="1"/>
  <c r="AQ29" i="1"/>
  <c r="AQ16" i="1"/>
  <c r="AN20" i="1"/>
  <c r="AN28" i="1"/>
  <c r="AN29" i="1"/>
  <c r="AN16" i="1"/>
  <c r="LF28" i="1" l="1"/>
  <c r="KC27" i="1"/>
  <c r="L31" i="1"/>
  <c r="LF29" i="1" l="1"/>
  <c r="LE6" i="1"/>
  <c r="LF6" i="1"/>
  <c r="LE7" i="1"/>
  <c r="LF7" i="1"/>
  <c r="LE8" i="1"/>
  <c r="LF8" i="1"/>
  <c r="LE9" i="1"/>
  <c r="LF9" i="1"/>
  <c r="LE10" i="1"/>
  <c r="LF10" i="1"/>
  <c r="LE11" i="1"/>
  <c r="LF11" i="1"/>
  <c r="LE12" i="1"/>
  <c r="LF12" i="1"/>
  <c r="LE13" i="1"/>
  <c r="LF13" i="1"/>
  <c r="LE14" i="1"/>
  <c r="LF14" i="1"/>
  <c r="LE15" i="1"/>
  <c r="LF15" i="1"/>
  <c r="LE16" i="1"/>
  <c r="LF16" i="1"/>
  <c r="LE17" i="1"/>
  <c r="LF17" i="1"/>
  <c r="LE18" i="1"/>
  <c r="LF18" i="1"/>
  <c r="LE19" i="1"/>
  <c r="LF19" i="1"/>
  <c r="LE20" i="1"/>
  <c r="LF20" i="1"/>
  <c r="LE21" i="1"/>
  <c r="LF21" i="1"/>
  <c r="LE22" i="1"/>
  <c r="LF22" i="1"/>
  <c r="LE23" i="1"/>
  <c r="LF23" i="1"/>
  <c r="LE24" i="1"/>
  <c r="LF24" i="1"/>
  <c r="LE25" i="1"/>
  <c r="LF25" i="1"/>
  <c r="LE26" i="1"/>
  <c r="LF26" i="1"/>
  <c r="LE27" i="1"/>
  <c r="LF27" i="1"/>
  <c r="LE28" i="1"/>
  <c r="LE29" i="1"/>
  <c r="LE30" i="1"/>
  <c r="LF30" i="1"/>
  <c r="LF5" i="1"/>
  <c r="LE5" i="1"/>
  <c r="KY31" i="1"/>
  <c r="KY33" i="1" s="1"/>
  <c r="KZ31" i="1"/>
  <c r="LA6" i="1"/>
  <c r="LA7" i="1"/>
  <c r="LA8" i="1"/>
  <c r="LA9" i="1"/>
  <c r="LA11" i="1"/>
  <c r="LA13" i="1"/>
  <c r="LA14" i="1"/>
  <c r="LA17" i="1"/>
  <c r="LA18" i="1"/>
  <c r="LA19" i="1"/>
  <c r="LA20" i="1"/>
  <c r="LA23" i="1"/>
  <c r="LA24" i="1"/>
  <c r="LA25" i="1"/>
  <c r="LA28" i="1"/>
  <c r="LA29" i="1"/>
  <c r="LA30" i="1"/>
  <c r="LA5" i="1"/>
  <c r="KI29" i="1"/>
  <c r="JL31" i="1"/>
  <c r="JL33" i="1" s="1"/>
  <c r="JM31" i="1"/>
  <c r="JM33" i="1" s="1"/>
  <c r="IG29" i="1"/>
  <c r="HZ29" i="1"/>
  <c r="HY6" i="1"/>
  <c r="HZ6" i="1"/>
  <c r="HZ7" i="1"/>
  <c r="HY8" i="1"/>
  <c r="HZ8" i="1"/>
  <c r="HY9" i="1"/>
  <c r="HZ9" i="1"/>
  <c r="HY10" i="1"/>
  <c r="HZ10" i="1"/>
  <c r="HZ11" i="1"/>
  <c r="HY12" i="1"/>
  <c r="HZ12" i="1"/>
  <c r="HZ13" i="1"/>
  <c r="HY14" i="1"/>
  <c r="HZ14" i="1"/>
  <c r="HZ15" i="1"/>
  <c r="HY16" i="1"/>
  <c r="HZ16" i="1"/>
  <c r="HY17" i="1"/>
  <c r="HZ17" i="1"/>
  <c r="HZ18" i="1"/>
  <c r="HY20" i="1"/>
  <c r="HZ20" i="1"/>
  <c r="HZ21" i="1"/>
  <c r="HY22" i="1"/>
  <c r="HZ22" i="1"/>
  <c r="HY23" i="1"/>
  <c r="HZ23" i="1"/>
  <c r="HZ24" i="1"/>
  <c r="HY25" i="1"/>
  <c r="HZ25" i="1"/>
  <c r="HZ26" i="1"/>
  <c r="HZ27" i="1"/>
  <c r="HZ28" i="1"/>
  <c r="HZ5" i="1"/>
  <c r="HY5" i="1"/>
  <c r="GY31" i="1"/>
  <c r="GY33" i="1" s="1"/>
  <c r="HA31" i="1"/>
  <c r="HA33" i="1" s="1"/>
  <c r="HB31" i="1"/>
  <c r="HB33" i="1" s="1"/>
  <c r="HD31" i="1"/>
  <c r="HD33" i="1" s="1"/>
  <c r="HE31" i="1"/>
  <c r="HE33" i="1" s="1"/>
  <c r="HG31" i="1"/>
  <c r="HG33" i="1" s="1"/>
  <c r="HH31" i="1"/>
  <c r="HH33" i="1" s="1"/>
  <c r="HJ31" i="1"/>
  <c r="HJ33" i="1" s="1"/>
  <c r="HK31" i="1"/>
  <c r="HK33" i="1" s="1"/>
  <c r="HM31" i="1"/>
  <c r="HM33" i="1" s="1"/>
  <c r="HN31" i="1"/>
  <c r="HN33" i="1" s="1"/>
  <c r="HP31" i="1"/>
  <c r="HP33" i="1" s="1"/>
  <c r="HQ31" i="1"/>
  <c r="HQ33" i="1" s="1"/>
  <c r="HS31" i="1"/>
  <c r="HS33" i="1" s="1"/>
  <c r="HT31" i="1"/>
  <c r="HT33" i="1" s="1"/>
  <c r="HV31" i="1"/>
  <c r="HV33" i="1" s="1"/>
  <c r="HW31" i="1"/>
  <c r="HW33" i="1" s="1"/>
  <c r="GX31" i="1"/>
  <c r="GX33" i="1" s="1"/>
  <c r="GS31" i="1"/>
  <c r="GS33" i="1" s="1"/>
  <c r="GU31" i="1"/>
  <c r="GU33" i="1" s="1"/>
  <c r="GV31" i="1"/>
  <c r="GV33" i="1" s="1"/>
  <c r="GR31" i="1"/>
  <c r="GR33" i="1" s="1"/>
  <c r="GW6" i="1"/>
  <c r="GW7" i="1"/>
  <c r="GW8" i="1"/>
  <c r="GW9" i="1"/>
  <c r="GW10" i="1"/>
  <c r="GW11" i="1"/>
  <c r="GW12" i="1"/>
  <c r="GW13" i="1"/>
  <c r="GW14" i="1"/>
  <c r="GW15" i="1"/>
  <c r="GW16" i="1"/>
  <c r="GW17" i="1"/>
  <c r="GW18" i="1"/>
  <c r="GW19" i="1"/>
  <c r="GW20" i="1"/>
  <c r="GW21" i="1"/>
  <c r="GW22" i="1"/>
  <c r="GW23" i="1"/>
  <c r="GW24" i="1"/>
  <c r="GW25" i="1"/>
  <c r="GW26" i="1"/>
  <c r="GW27" i="1"/>
  <c r="GW28" i="1"/>
  <c r="GW29" i="1"/>
  <c r="GW30" i="1"/>
  <c r="GW5" i="1"/>
  <c r="GQ12" i="1"/>
  <c r="GQ16" i="1"/>
  <c r="GQ20" i="1"/>
  <c r="GQ23" i="1"/>
  <c r="GQ10" i="1"/>
  <c r="LA31" i="1" l="1"/>
  <c r="LE31" i="1"/>
  <c r="LF31" i="1"/>
  <c r="KZ33" i="1"/>
  <c r="LA33" i="1" s="1"/>
  <c r="GW31" i="1"/>
  <c r="GW33" i="1"/>
  <c r="FT31" i="1" l="1"/>
  <c r="FT33" i="1" s="1"/>
  <c r="FU31" i="1"/>
  <c r="FU33" i="1" s="1"/>
  <c r="FW31" i="1"/>
  <c r="FW33" i="1" s="1"/>
  <c r="FX31" i="1"/>
  <c r="FX33" i="1" s="1"/>
  <c r="FZ31" i="1"/>
  <c r="FZ33" i="1" s="1"/>
  <c r="GA31" i="1"/>
  <c r="GA33" i="1" s="1"/>
  <c r="GC31" i="1"/>
  <c r="GC33" i="1" s="1"/>
  <c r="GD31" i="1"/>
  <c r="GD33" i="1" s="1"/>
  <c r="FQ31" i="1"/>
  <c r="FQ33" i="1" s="1"/>
  <c r="FR31" i="1"/>
  <c r="FR33" i="1" s="1"/>
  <c r="GH5" i="1"/>
  <c r="GH6" i="1"/>
  <c r="GH7" i="1"/>
  <c r="GH8" i="1"/>
  <c r="GH9" i="1"/>
  <c r="GH12" i="1"/>
  <c r="GH14" i="1"/>
  <c r="GH16" i="1"/>
  <c r="GH17" i="1"/>
  <c r="GH18" i="1"/>
  <c r="GH20" i="1"/>
  <c r="GH21" i="1"/>
  <c r="GH22" i="1"/>
  <c r="GH23" i="1"/>
  <c r="GH24" i="1"/>
  <c r="GH25" i="1"/>
  <c r="GF31" i="1"/>
  <c r="GF33" i="1" s="1"/>
  <c r="GG31" i="1"/>
  <c r="GG33" i="1" s="1"/>
  <c r="FM31" i="1"/>
  <c r="FN31" i="1"/>
  <c r="FN33" i="1" s="1"/>
  <c r="FO31" i="1"/>
  <c r="FO33" i="1" s="1"/>
  <c r="FL31" i="1"/>
  <c r="FL33" i="1" s="1"/>
  <c r="FK31" i="1"/>
  <c r="FK33" i="1" s="1"/>
  <c r="GH31" i="1" l="1"/>
  <c r="GH33" i="1"/>
  <c r="AO32" i="1" l="1"/>
  <c r="AO27" i="1"/>
  <c r="AQ27" i="1" s="1"/>
  <c r="AO24" i="1"/>
  <c r="AO21" i="1"/>
  <c r="AO19" i="1"/>
  <c r="AQ19" i="1" s="1"/>
  <c r="AO18" i="1"/>
  <c r="AO13" i="1"/>
  <c r="AO7" i="1"/>
  <c r="AQ7" i="1" s="1"/>
  <c r="EV31" i="1"/>
  <c r="EW31" i="1"/>
  <c r="EU30" i="1"/>
  <c r="EP11" i="1"/>
  <c r="HY11" i="1" s="1"/>
  <c r="EQ30" i="1"/>
  <c r="HZ30" i="1" s="1"/>
  <c r="EP29" i="1"/>
  <c r="HY29" i="1" s="1"/>
  <c r="EP28" i="1"/>
  <c r="HY28" i="1" s="1"/>
  <c r="EP27" i="1"/>
  <c r="EP30" i="1"/>
  <c r="HY30" i="1" s="1"/>
  <c r="EP26" i="1"/>
  <c r="HY26" i="1" s="1"/>
  <c r="EQ19" i="1"/>
  <c r="HZ19" i="1" s="1"/>
  <c r="EP19" i="1"/>
  <c r="EP15" i="1"/>
  <c r="HY15" i="1" s="1"/>
  <c r="EP7" i="1"/>
  <c r="EM31" i="1"/>
  <c r="EM33" i="1" s="1"/>
  <c r="EN31" i="1"/>
  <c r="EN33" i="1" s="1"/>
  <c r="EL29" i="1"/>
  <c r="EA31" i="1"/>
  <c r="EA33" i="1" s="1"/>
  <c r="EB31" i="1"/>
  <c r="EB33" i="1" s="1"/>
  <c r="DZ9" i="1"/>
  <c r="DW10" i="1"/>
  <c r="DW12" i="1"/>
  <c r="DW16" i="1"/>
  <c r="DW19" i="1"/>
  <c r="DW22" i="1"/>
  <c r="DW5" i="1"/>
  <c r="DQ12" i="1"/>
  <c r="DQ13" i="1"/>
  <c r="DQ19" i="1"/>
  <c r="DQ6" i="1"/>
  <c r="DE29" i="1"/>
  <c r="CV19" i="1"/>
  <c r="CS15" i="1"/>
  <c r="CP29" i="1"/>
  <c r="CM7" i="1"/>
  <c r="CG14" i="1"/>
  <c r="CD10" i="1"/>
  <c r="BO29" i="1"/>
  <c r="BI29" i="1"/>
  <c r="AW7" i="1"/>
  <c r="AW8" i="1"/>
  <c r="AW18" i="1"/>
  <c r="AW21" i="1"/>
  <c r="AW26" i="1"/>
  <c r="AW28" i="1"/>
  <c r="AW29" i="1"/>
  <c r="AW30" i="1"/>
  <c r="HY21" i="1" l="1"/>
  <c r="AQ21" i="1"/>
  <c r="HY13" i="1"/>
  <c r="AQ13" i="1"/>
  <c r="HY24" i="1"/>
  <c r="AQ24" i="1"/>
  <c r="HY18" i="1"/>
  <c r="AQ18" i="1"/>
  <c r="HY32" i="1"/>
  <c r="HY27" i="1"/>
  <c r="HZ31" i="1"/>
  <c r="HY7" i="1"/>
  <c r="HY19" i="1"/>
  <c r="HY31" i="1" l="1"/>
  <c r="AK29" i="1" l="1"/>
  <c r="U31" i="1"/>
  <c r="S10" i="1" l="1"/>
  <c r="LC31" i="1" l="1"/>
  <c r="LB31" i="1"/>
  <c r="LB33" i="1" s="1"/>
  <c r="KW31" i="1"/>
  <c r="KV31" i="1"/>
  <c r="KV33" i="1" s="1"/>
  <c r="KT31" i="1"/>
  <c r="KS31" i="1"/>
  <c r="KS33" i="1" s="1"/>
  <c r="KQ31" i="1"/>
  <c r="KQ33" i="1" s="1"/>
  <c r="KP31" i="1"/>
  <c r="KP33" i="1" s="1"/>
  <c r="KN31" i="1"/>
  <c r="KN33" i="1" s="1"/>
  <c r="KM31" i="1"/>
  <c r="KM33" i="1" s="1"/>
  <c r="KH31" i="1"/>
  <c r="KH33" i="1" s="1"/>
  <c r="KG31" i="1"/>
  <c r="KG33" i="1" s="1"/>
  <c r="KE31" i="1"/>
  <c r="KE33" i="1" s="1"/>
  <c r="KD31" i="1"/>
  <c r="KD33" i="1" s="1"/>
  <c r="KB31" i="1"/>
  <c r="KA31" i="1"/>
  <c r="KA33" i="1" s="1"/>
  <c r="JY31" i="1"/>
  <c r="JX31" i="1"/>
  <c r="JX33" i="1" s="1"/>
  <c r="JV31" i="1"/>
  <c r="JV33" i="1" s="1"/>
  <c r="JU31" i="1"/>
  <c r="JU33" i="1" s="1"/>
  <c r="JS31" i="1"/>
  <c r="JS33" i="1" s="1"/>
  <c r="JR31" i="1"/>
  <c r="JR33" i="1" s="1"/>
  <c r="JP31" i="1"/>
  <c r="JO31" i="1"/>
  <c r="JO33" i="1" s="1"/>
  <c r="JJ31" i="1"/>
  <c r="JJ33" i="1" s="1"/>
  <c r="JI31" i="1"/>
  <c r="JI33" i="1" s="1"/>
  <c r="JG31" i="1"/>
  <c r="JG33" i="1" s="1"/>
  <c r="JF31" i="1"/>
  <c r="JF33" i="1" s="1"/>
  <c r="JD31" i="1"/>
  <c r="JC31" i="1"/>
  <c r="JC33" i="1" s="1"/>
  <c r="JA31" i="1"/>
  <c r="IZ31" i="1"/>
  <c r="IZ33" i="1" s="1"/>
  <c r="IX31" i="1"/>
  <c r="IX33" i="1" s="1"/>
  <c r="IW31" i="1"/>
  <c r="IW33" i="1" s="1"/>
  <c r="IU31" i="1"/>
  <c r="IU33" i="1" s="1"/>
  <c r="IT31" i="1"/>
  <c r="IT33" i="1" s="1"/>
  <c r="IR31" i="1"/>
  <c r="IQ31" i="1"/>
  <c r="IQ33" i="1" s="1"/>
  <c r="IO31" i="1"/>
  <c r="IN31" i="1"/>
  <c r="IN33" i="1" s="1"/>
  <c r="IL31" i="1"/>
  <c r="IL33" i="1" s="1"/>
  <c r="IK31" i="1"/>
  <c r="IK33" i="1" s="1"/>
  <c r="II31" i="1"/>
  <c r="II33" i="1" s="1"/>
  <c r="IH31" i="1"/>
  <c r="IH33" i="1" s="1"/>
  <c r="IF31" i="1"/>
  <c r="IF33" i="1" s="1"/>
  <c r="IE31" i="1"/>
  <c r="IE33" i="1" s="1"/>
  <c r="IC31" i="1"/>
  <c r="IB31" i="1"/>
  <c r="IB33" i="1" s="1"/>
  <c r="GP31" i="1"/>
  <c r="GO31" i="1"/>
  <c r="GO33" i="1" s="1"/>
  <c r="GM31" i="1"/>
  <c r="GL31" i="1"/>
  <c r="GL33" i="1" s="1"/>
  <c r="GJ31" i="1"/>
  <c r="GJ33" i="1" s="1"/>
  <c r="GI31" i="1"/>
  <c r="GI33" i="1" s="1"/>
  <c r="FI31" i="1"/>
  <c r="FI33" i="1" s="1"/>
  <c r="FH31" i="1"/>
  <c r="FH33" i="1" s="1"/>
  <c r="FF31" i="1"/>
  <c r="FE31" i="1"/>
  <c r="FE33" i="1" s="1"/>
  <c r="FC31" i="1"/>
  <c r="FC33" i="1" s="1"/>
  <c r="FB31" i="1"/>
  <c r="EZ31" i="1"/>
  <c r="EZ33" i="1" s="1"/>
  <c r="EY31" i="1"/>
  <c r="EY33" i="1" s="1"/>
  <c r="EW33" i="1"/>
  <c r="EV33" i="1"/>
  <c r="ET31" i="1"/>
  <c r="ET33" i="1" s="1"/>
  <c r="ES31" i="1"/>
  <c r="EQ31" i="1"/>
  <c r="EQ33" i="1" s="1"/>
  <c r="EP31" i="1"/>
  <c r="EP33" i="1" s="1"/>
  <c r="EK31" i="1"/>
  <c r="EK33" i="1" s="1"/>
  <c r="EJ31" i="1"/>
  <c r="EJ33" i="1" s="1"/>
  <c r="EH31" i="1"/>
  <c r="EG31" i="1"/>
  <c r="EG33" i="1" s="1"/>
  <c r="EE31" i="1"/>
  <c r="EE33" i="1" s="1"/>
  <c r="ED31" i="1"/>
  <c r="ED33" i="1" s="1"/>
  <c r="EC33" i="1"/>
  <c r="DY31" i="1"/>
  <c r="DY33" i="1" s="1"/>
  <c r="DX31" i="1"/>
  <c r="DX33" i="1" s="1"/>
  <c r="DV31" i="1"/>
  <c r="DU31" i="1"/>
  <c r="DU33" i="1" s="1"/>
  <c r="DS31" i="1"/>
  <c r="DR31" i="1"/>
  <c r="DR33" i="1" s="1"/>
  <c r="DP31" i="1"/>
  <c r="DO31" i="1"/>
  <c r="DO33" i="1" s="1"/>
  <c r="DM31" i="1"/>
  <c r="DM33" i="1" s="1"/>
  <c r="DL31" i="1"/>
  <c r="DL33" i="1" s="1"/>
  <c r="DJ31" i="1"/>
  <c r="DJ33" i="1" s="1"/>
  <c r="DI31" i="1"/>
  <c r="DI33" i="1" s="1"/>
  <c r="DG31" i="1"/>
  <c r="DG33" i="1" s="1"/>
  <c r="DF31" i="1"/>
  <c r="DF33" i="1" s="1"/>
  <c r="DD31" i="1"/>
  <c r="DC31" i="1"/>
  <c r="DC33" i="1" s="1"/>
  <c r="DA31" i="1"/>
  <c r="DA33" i="1" s="1"/>
  <c r="CZ31" i="1"/>
  <c r="CZ33" i="1" s="1"/>
  <c r="CX31" i="1"/>
  <c r="CX33" i="1" s="1"/>
  <c r="CW31" i="1"/>
  <c r="CW33" i="1" s="1"/>
  <c r="CU31" i="1"/>
  <c r="CT31" i="1"/>
  <c r="CT33" i="1" s="1"/>
  <c r="CR31" i="1"/>
  <c r="CQ31" i="1"/>
  <c r="CQ33" i="1" s="1"/>
  <c r="CO31" i="1"/>
  <c r="CO33" i="1" s="1"/>
  <c r="CN31" i="1"/>
  <c r="CN33" i="1" s="1"/>
  <c r="CL31" i="1"/>
  <c r="CK31" i="1"/>
  <c r="CK33" i="1" s="1"/>
  <c r="CI31" i="1"/>
  <c r="CI33" i="1" s="1"/>
  <c r="CH31" i="1"/>
  <c r="CH33" i="1" s="1"/>
  <c r="CF31" i="1"/>
  <c r="CE31" i="1"/>
  <c r="CE33" i="1" s="1"/>
  <c r="CC31" i="1"/>
  <c r="CB31" i="1"/>
  <c r="CB33" i="1" s="1"/>
  <c r="BZ31" i="1"/>
  <c r="BZ33" i="1" s="1"/>
  <c r="BY31" i="1"/>
  <c r="BY33" i="1" s="1"/>
  <c r="BW31" i="1"/>
  <c r="BW33" i="1" s="1"/>
  <c r="BV31" i="1"/>
  <c r="BV33" i="1" s="1"/>
  <c r="BT31" i="1"/>
  <c r="BS31" i="1"/>
  <c r="BS33" i="1" s="1"/>
  <c r="BQ31" i="1"/>
  <c r="BQ33" i="1" s="1"/>
  <c r="BP31" i="1"/>
  <c r="BP33" i="1" s="1"/>
  <c r="BO31" i="1"/>
  <c r="BO33" i="1" s="1"/>
  <c r="BN31" i="1"/>
  <c r="BN33" i="1" s="1"/>
  <c r="BM31" i="1"/>
  <c r="BM33" i="1" s="1"/>
  <c r="BL31" i="1"/>
  <c r="BL33" i="1" s="1"/>
  <c r="BK31" i="1"/>
  <c r="BK33" i="1" s="1"/>
  <c r="BJ31" i="1"/>
  <c r="BJ33" i="1" s="1"/>
  <c r="BH31" i="1"/>
  <c r="BG31" i="1"/>
  <c r="BG33" i="1" s="1"/>
  <c r="BE31" i="1"/>
  <c r="BE33" i="1" s="1"/>
  <c r="BD31" i="1"/>
  <c r="BB31" i="1"/>
  <c r="BB33" i="1" s="1"/>
  <c r="BA31" i="1"/>
  <c r="BA33" i="1" s="1"/>
  <c r="AY31" i="1"/>
  <c r="AY33" i="1" s="1"/>
  <c r="AX31" i="1"/>
  <c r="AX33" i="1" s="1"/>
  <c r="AV31" i="1"/>
  <c r="AU31" i="1"/>
  <c r="AU33" i="1" s="1"/>
  <c r="AS31" i="1"/>
  <c r="AS33" i="1" s="1"/>
  <c r="AR31" i="1"/>
  <c r="AR33" i="1" s="1"/>
  <c r="AP31" i="1"/>
  <c r="AO31" i="1"/>
  <c r="AO33" i="1" s="1"/>
  <c r="AM31" i="1"/>
  <c r="AL31" i="1"/>
  <c r="AL33" i="1" s="1"/>
  <c r="AJ31" i="1"/>
  <c r="AI31" i="1"/>
  <c r="AI33" i="1" s="1"/>
  <c r="AG31" i="1"/>
  <c r="AG33" i="1" s="1"/>
  <c r="AF31" i="1"/>
  <c r="AF33" i="1" s="1"/>
  <c r="AD31" i="1"/>
  <c r="AD33" i="1" s="1"/>
  <c r="AC31" i="1"/>
  <c r="AC33" i="1" s="1"/>
  <c r="AA31" i="1"/>
  <c r="AA33" i="1" s="1"/>
  <c r="Z31" i="1"/>
  <c r="Z33" i="1" s="1"/>
  <c r="X31" i="1"/>
  <c r="W31" i="1"/>
  <c r="W33" i="1" s="1"/>
  <c r="U33" i="1"/>
  <c r="T31" i="1"/>
  <c r="T33" i="1" s="1"/>
  <c r="R31" i="1"/>
  <c r="R33" i="1" s="1"/>
  <c r="Q31" i="1"/>
  <c r="Q33" i="1" s="1"/>
  <c r="O31" i="1"/>
  <c r="O33" i="1" s="1"/>
  <c r="N31" i="1"/>
  <c r="N33" i="1" s="1"/>
  <c r="K31" i="1"/>
  <c r="K33" i="1" s="1"/>
  <c r="F31" i="1"/>
  <c r="F33" i="1" s="1"/>
  <c r="E31" i="1"/>
  <c r="E33" i="1" s="1"/>
  <c r="C31" i="1"/>
  <c r="C33" i="1" s="1"/>
  <c r="B31" i="1"/>
  <c r="B33" i="1" s="1"/>
  <c r="KR30" i="1"/>
  <c r="KK30" i="1"/>
  <c r="KJ30" i="1"/>
  <c r="KC30" i="1"/>
  <c r="JZ30" i="1"/>
  <c r="JW30" i="1"/>
  <c r="JN30" i="1"/>
  <c r="JK30" i="1"/>
  <c r="JH30" i="1"/>
  <c r="JE30" i="1"/>
  <c r="JB30" i="1"/>
  <c r="IY30" i="1"/>
  <c r="IS30" i="1"/>
  <c r="IP30" i="1"/>
  <c r="IM30" i="1"/>
  <c r="IJ30" i="1"/>
  <c r="EX30" i="1"/>
  <c r="ER30" i="1"/>
  <c r="EI30" i="1"/>
  <c r="EF30" i="1"/>
  <c r="DT30" i="1"/>
  <c r="AH30" i="1"/>
  <c r="AE30" i="1"/>
  <c r="AB30" i="1"/>
  <c r="M30" i="1"/>
  <c r="I30" i="1"/>
  <c r="J30" i="1" s="1"/>
  <c r="H30" i="1"/>
  <c r="KR29" i="1"/>
  <c r="KK29" i="1"/>
  <c r="KJ29" i="1"/>
  <c r="KC29" i="1"/>
  <c r="JZ29" i="1"/>
  <c r="JW29" i="1"/>
  <c r="JN29" i="1"/>
  <c r="JK29" i="1"/>
  <c r="JH29" i="1"/>
  <c r="JE29" i="1"/>
  <c r="JB29" i="1"/>
  <c r="IY29" i="1"/>
  <c r="IS29" i="1"/>
  <c r="IP29" i="1"/>
  <c r="IM29" i="1"/>
  <c r="IJ29" i="1"/>
  <c r="EX29" i="1"/>
  <c r="ER29" i="1"/>
  <c r="EI29" i="1"/>
  <c r="EF29" i="1"/>
  <c r="DT29" i="1"/>
  <c r="AH29" i="1"/>
  <c r="AE29" i="1"/>
  <c r="AB29" i="1"/>
  <c r="M29" i="1"/>
  <c r="KR28" i="1"/>
  <c r="KK28" i="1"/>
  <c r="KJ28" i="1"/>
  <c r="KI28" i="1"/>
  <c r="KC28" i="1"/>
  <c r="JZ28" i="1"/>
  <c r="JW28" i="1"/>
  <c r="JN28" i="1"/>
  <c r="JK28" i="1"/>
  <c r="JH28" i="1"/>
  <c r="JE28" i="1"/>
  <c r="JB28" i="1"/>
  <c r="IY28" i="1"/>
  <c r="IV28" i="1"/>
  <c r="IS28" i="1"/>
  <c r="IP28" i="1"/>
  <c r="IM28" i="1"/>
  <c r="IJ28" i="1"/>
  <c r="EU28" i="1"/>
  <c r="ER28" i="1"/>
  <c r="EI28" i="1"/>
  <c r="EF28" i="1"/>
  <c r="DT28" i="1"/>
  <c r="AH28" i="1"/>
  <c r="AE28" i="1"/>
  <c r="AB28" i="1"/>
  <c r="M28" i="1"/>
  <c r="I28" i="1"/>
  <c r="H28" i="1"/>
  <c r="D28" i="1"/>
  <c r="KR27" i="1"/>
  <c r="KK27" i="1"/>
  <c r="KJ27" i="1"/>
  <c r="JZ27" i="1"/>
  <c r="JW27" i="1"/>
  <c r="JN27" i="1"/>
  <c r="JK27" i="1"/>
  <c r="JH27" i="1"/>
  <c r="JE27" i="1"/>
  <c r="JB27" i="1"/>
  <c r="IY27" i="1"/>
  <c r="IV27" i="1"/>
  <c r="IS27" i="1"/>
  <c r="IP27" i="1"/>
  <c r="IM27" i="1"/>
  <c r="IJ27" i="1"/>
  <c r="GK27" i="1"/>
  <c r="EU27" i="1"/>
  <c r="ER27" i="1"/>
  <c r="EI27" i="1"/>
  <c r="EF27" i="1"/>
  <c r="DT27" i="1"/>
  <c r="AH27" i="1"/>
  <c r="AE27" i="1"/>
  <c r="AB27" i="1"/>
  <c r="M27" i="1"/>
  <c r="I27" i="1"/>
  <c r="H27" i="1"/>
  <c r="D27" i="1"/>
  <c r="KK26" i="1"/>
  <c r="KJ26" i="1"/>
  <c r="KC26" i="1"/>
  <c r="JZ26" i="1"/>
  <c r="JW26" i="1"/>
  <c r="JN26" i="1"/>
  <c r="JK26" i="1"/>
  <c r="JH26" i="1"/>
  <c r="JE26" i="1"/>
  <c r="JB26" i="1"/>
  <c r="IY26" i="1"/>
  <c r="IS26" i="1"/>
  <c r="IP26" i="1"/>
  <c r="IM26" i="1"/>
  <c r="IJ26" i="1"/>
  <c r="EU26" i="1"/>
  <c r="ER26" i="1"/>
  <c r="EI26" i="1"/>
  <c r="EF26" i="1"/>
  <c r="EC26" i="1"/>
  <c r="DT26" i="1"/>
  <c r="AH26" i="1"/>
  <c r="AE26" i="1"/>
  <c r="AB26" i="1"/>
  <c r="M26" i="1"/>
  <c r="I26" i="1"/>
  <c r="H26" i="1"/>
  <c r="D26" i="1"/>
  <c r="KR25" i="1"/>
  <c r="KK25" i="1"/>
  <c r="KJ25" i="1"/>
  <c r="KF25" i="1"/>
  <c r="JZ25" i="1"/>
  <c r="JW25" i="1"/>
  <c r="JQ25" i="1"/>
  <c r="JN25" i="1"/>
  <c r="JK25" i="1"/>
  <c r="JH25" i="1"/>
  <c r="JE25" i="1"/>
  <c r="JB25" i="1"/>
  <c r="IY25" i="1"/>
  <c r="IS25" i="1"/>
  <c r="IP25" i="1"/>
  <c r="IM25" i="1"/>
  <c r="IJ25" i="1"/>
  <c r="IG25" i="1"/>
  <c r="ID25" i="1"/>
  <c r="EO25" i="1"/>
  <c r="EC25" i="1"/>
  <c r="DT25" i="1"/>
  <c r="DN25" i="1"/>
  <c r="AE25" i="1"/>
  <c r="Y25" i="1"/>
  <c r="V25" i="1"/>
  <c r="P25" i="1"/>
  <c r="M25" i="1"/>
  <c r="I25" i="1"/>
  <c r="H25" i="1"/>
  <c r="G25" i="1"/>
  <c r="D25" i="1"/>
  <c r="KK24" i="1"/>
  <c r="KJ24" i="1"/>
  <c r="KF24" i="1"/>
  <c r="JZ24" i="1"/>
  <c r="JW24" i="1"/>
  <c r="JQ24" i="1"/>
  <c r="JN24" i="1"/>
  <c r="JK24" i="1"/>
  <c r="JH24" i="1"/>
  <c r="JE24" i="1"/>
  <c r="JB24" i="1"/>
  <c r="IS24" i="1"/>
  <c r="IP24" i="1"/>
  <c r="IM24" i="1"/>
  <c r="IJ24" i="1"/>
  <c r="IG24" i="1"/>
  <c r="ID24" i="1"/>
  <c r="EO24" i="1"/>
  <c r="EC24" i="1"/>
  <c r="DT24" i="1"/>
  <c r="DN24" i="1"/>
  <c r="AE24" i="1"/>
  <c r="Y24" i="1"/>
  <c r="V24" i="1"/>
  <c r="P24" i="1"/>
  <c r="M24" i="1"/>
  <c r="I24" i="1"/>
  <c r="H24" i="1"/>
  <c r="G24" i="1"/>
  <c r="KR23" i="1"/>
  <c r="KK23" i="1"/>
  <c r="KJ23" i="1"/>
  <c r="KF23" i="1"/>
  <c r="JZ23" i="1"/>
  <c r="JW23" i="1"/>
  <c r="JT23" i="1"/>
  <c r="JQ23" i="1"/>
  <c r="JN23" i="1"/>
  <c r="JK23" i="1"/>
  <c r="JH23" i="1"/>
  <c r="JE23" i="1"/>
  <c r="JB23" i="1"/>
  <c r="IY23" i="1"/>
  <c r="IS23" i="1"/>
  <c r="IP23" i="1"/>
  <c r="IM23" i="1"/>
  <c r="IJ23" i="1"/>
  <c r="IG23" i="1"/>
  <c r="ID23" i="1"/>
  <c r="EX23" i="1"/>
  <c r="EO23" i="1"/>
  <c r="EI23" i="1"/>
  <c r="EF23" i="1"/>
  <c r="EC23" i="1"/>
  <c r="DT23" i="1"/>
  <c r="DN23" i="1"/>
  <c r="AE23" i="1"/>
  <c r="Y23" i="1"/>
  <c r="V23" i="1"/>
  <c r="P23" i="1"/>
  <c r="M23" i="1"/>
  <c r="I23" i="1"/>
  <c r="H23" i="1"/>
  <c r="G23" i="1"/>
  <c r="KK22" i="1"/>
  <c r="KJ22" i="1"/>
  <c r="KF22" i="1"/>
  <c r="JW22" i="1"/>
  <c r="JQ22" i="1"/>
  <c r="JN22" i="1"/>
  <c r="JK22" i="1"/>
  <c r="JE22" i="1"/>
  <c r="IY22" i="1"/>
  <c r="IS22" i="1"/>
  <c r="IP22" i="1"/>
  <c r="IM22" i="1"/>
  <c r="IJ22" i="1"/>
  <c r="IG22" i="1"/>
  <c r="ID22" i="1"/>
  <c r="EX22" i="1"/>
  <c r="EO22" i="1"/>
  <c r="EC22" i="1"/>
  <c r="DT22" i="1"/>
  <c r="DN22" i="1"/>
  <c r="AE22" i="1"/>
  <c r="Y22" i="1"/>
  <c r="V22" i="1"/>
  <c r="M22" i="1"/>
  <c r="I22" i="1"/>
  <c r="H22" i="1"/>
  <c r="G22" i="1"/>
  <c r="D22" i="1"/>
  <c r="KK21" i="1"/>
  <c r="KJ21" i="1"/>
  <c r="KF21" i="1"/>
  <c r="JZ21" i="1"/>
  <c r="JW21" i="1"/>
  <c r="JQ21" i="1"/>
  <c r="JN21" i="1"/>
  <c r="JK21" i="1"/>
  <c r="JH21" i="1"/>
  <c r="JE21" i="1"/>
  <c r="JB21" i="1"/>
  <c r="IY21" i="1"/>
  <c r="IS21" i="1"/>
  <c r="IP21" i="1"/>
  <c r="IM21" i="1"/>
  <c r="IJ21" i="1"/>
  <c r="ID21" i="1"/>
  <c r="EO21" i="1"/>
  <c r="EC21" i="1"/>
  <c r="DT21" i="1"/>
  <c r="DN21" i="1"/>
  <c r="AE21" i="1"/>
  <c r="Y21" i="1"/>
  <c r="V21" i="1"/>
  <c r="M21" i="1"/>
  <c r="I21" i="1"/>
  <c r="H21" i="1"/>
  <c r="G21" i="1"/>
  <c r="D21" i="1"/>
  <c r="KK20" i="1"/>
  <c r="KJ20" i="1"/>
  <c r="KF20" i="1"/>
  <c r="KC20" i="1"/>
  <c r="JZ20" i="1"/>
  <c r="JW20" i="1"/>
  <c r="JQ20" i="1"/>
  <c r="JN20" i="1"/>
  <c r="JK20" i="1"/>
  <c r="JH20" i="1"/>
  <c r="JE20" i="1"/>
  <c r="JB20" i="1"/>
  <c r="IY20" i="1"/>
  <c r="IV20" i="1"/>
  <c r="IS20" i="1"/>
  <c r="IP20" i="1"/>
  <c r="IM20" i="1"/>
  <c r="IJ20" i="1"/>
  <c r="IG20" i="1"/>
  <c r="ID20" i="1"/>
  <c r="FJ20" i="1"/>
  <c r="EX20" i="1"/>
  <c r="EO20" i="1"/>
  <c r="EC20" i="1"/>
  <c r="DT20" i="1"/>
  <c r="DN20" i="1"/>
  <c r="AE20" i="1"/>
  <c r="Y20" i="1"/>
  <c r="V20" i="1"/>
  <c r="P20" i="1"/>
  <c r="M20" i="1"/>
  <c r="KR19" i="1"/>
  <c r="KK19" i="1"/>
  <c r="KJ19" i="1"/>
  <c r="KF19" i="1"/>
  <c r="KC19" i="1"/>
  <c r="JZ19" i="1"/>
  <c r="JW19" i="1"/>
  <c r="JQ19" i="1"/>
  <c r="JN19" i="1"/>
  <c r="JK19" i="1"/>
  <c r="JH19" i="1"/>
  <c r="JE19" i="1"/>
  <c r="JB19" i="1"/>
  <c r="IY19" i="1"/>
  <c r="IV19" i="1"/>
  <c r="IS19" i="1"/>
  <c r="IP19" i="1"/>
  <c r="IM19" i="1"/>
  <c r="IJ19" i="1"/>
  <c r="IG19" i="1"/>
  <c r="ID19" i="1"/>
  <c r="ER19" i="1"/>
  <c r="EO19" i="1"/>
  <c r="EC19" i="1"/>
  <c r="DT19" i="1"/>
  <c r="DN19" i="1"/>
  <c r="AE19" i="1"/>
  <c r="Y19" i="1"/>
  <c r="V19" i="1"/>
  <c r="P19" i="1"/>
  <c r="M19" i="1"/>
  <c r="KR18" i="1"/>
  <c r="KK18" i="1"/>
  <c r="KJ18" i="1"/>
  <c r="KF18" i="1"/>
  <c r="KC18" i="1"/>
  <c r="JZ18" i="1"/>
  <c r="JW18" i="1"/>
  <c r="JQ18" i="1"/>
  <c r="JN18" i="1"/>
  <c r="JK18" i="1"/>
  <c r="JH18" i="1"/>
  <c r="JE18" i="1"/>
  <c r="JB18" i="1"/>
  <c r="IY18" i="1"/>
  <c r="IS18" i="1"/>
  <c r="IP18" i="1"/>
  <c r="IM18" i="1"/>
  <c r="IJ18" i="1"/>
  <c r="IG18" i="1"/>
  <c r="ID18" i="1"/>
  <c r="FJ18" i="1"/>
  <c r="EO18" i="1"/>
  <c r="EC18" i="1"/>
  <c r="DT18" i="1"/>
  <c r="DN18" i="1"/>
  <c r="BU18" i="1"/>
  <c r="AE18" i="1"/>
  <c r="Y18" i="1"/>
  <c r="V18" i="1"/>
  <c r="P18" i="1"/>
  <c r="M18" i="1"/>
  <c r="I18" i="1"/>
  <c r="H18" i="1"/>
  <c r="G18" i="1"/>
  <c r="D18" i="1"/>
  <c r="KO17" i="1"/>
  <c r="KK17" i="1"/>
  <c r="KJ17" i="1"/>
  <c r="KF17" i="1"/>
  <c r="JZ17" i="1"/>
  <c r="JW17" i="1"/>
  <c r="JQ17" i="1"/>
  <c r="JN17" i="1"/>
  <c r="JK17" i="1"/>
  <c r="JH17" i="1"/>
  <c r="JE17" i="1"/>
  <c r="JB17" i="1"/>
  <c r="IY17" i="1"/>
  <c r="IS17" i="1"/>
  <c r="IP17" i="1"/>
  <c r="IM17" i="1"/>
  <c r="IJ17" i="1"/>
  <c r="IG17" i="1"/>
  <c r="ID17" i="1"/>
  <c r="EO17" i="1"/>
  <c r="EC17" i="1"/>
  <c r="DT17" i="1"/>
  <c r="DN17" i="1"/>
  <c r="AE17" i="1"/>
  <c r="Y17" i="1"/>
  <c r="V17" i="1"/>
  <c r="M17" i="1"/>
  <c r="I17" i="1"/>
  <c r="H17" i="1"/>
  <c r="G17" i="1"/>
  <c r="KK16" i="1"/>
  <c r="KJ16" i="1"/>
  <c r="KF16" i="1"/>
  <c r="JZ16" i="1"/>
  <c r="JW16" i="1"/>
  <c r="JT16" i="1"/>
  <c r="JQ16" i="1"/>
  <c r="JN16" i="1"/>
  <c r="JK16" i="1"/>
  <c r="JH16" i="1"/>
  <c r="JE16" i="1"/>
  <c r="JB16" i="1"/>
  <c r="IY16" i="1"/>
  <c r="IV16" i="1"/>
  <c r="IS16" i="1"/>
  <c r="IP16" i="1"/>
  <c r="IM16" i="1"/>
  <c r="IJ16" i="1"/>
  <c r="IG16" i="1"/>
  <c r="ID16" i="1"/>
  <c r="EO16" i="1"/>
  <c r="EC16" i="1"/>
  <c r="DT16" i="1"/>
  <c r="DN16" i="1"/>
  <c r="AE16" i="1"/>
  <c r="Y16" i="1"/>
  <c r="V16" i="1"/>
  <c r="P16" i="1"/>
  <c r="M16" i="1"/>
  <c r="I16" i="1"/>
  <c r="H16" i="1"/>
  <c r="G16" i="1"/>
  <c r="KR15" i="1"/>
  <c r="KK15" i="1"/>
  <c r="KJ15" i="1"/>
  <c r="KF15" i="1"/>
  <c r="JZ15" i="1"/>
  <c r="JW15" i="1"/>
  <c r="JT15" i="1"/>
  <c r="JQ15" i="1"/>
  <c r="JN15" i="1"/>
  <c r="JK15" i="1"/>
  <c r="JH15" i="1"/>
  <c r="JE15" i="1"/>
  <c r="JB15" i="1"/>
  <c r="IY15" i="1"/>
  <c r="IV15" i="1"/>
  <c r="IS15" i="1"/>
  <c r="IP15" i="1"/>
  <c r="IM15" i="1"/>
  <c r="IJ15" i="1"/>
  <c r="IG15" i="1"/>
  <c r="ID15" i="1"/>
  <c r="ER15" i="1"/>
  <c r="EO15" i="1"/>
  <c r="EC15" i="1"/>
  <c r="DT15" i="1"/>
  <c r="DN15" i="1"/>
  <c r="AE15" i="1"/>
  <c r="Y15" i="1"/>
  <c r="V15" i="1"/>
  <c r="M15" i="1"/>
  <c r="I15" i="1"/>
  <c r="H15" i="1"/>
  <c r="G15" i="1"/>
  <c r="KK14" i="1"/>
  <c r="KJ14" i="1"/>
  <c r="KF14" i="1"/>
  <c r="KC14" i="1"/>
  <c r="JZ14" i="1"/>
  <c r="JW14" i="1"/>
  <c r="JQ14" i="1"/>
  <c r="JN14" i="1"/>
  <c r="JK14" i="1"/>
  <c r="JH14" i="1"/>
  <c r="JE14" i="1"/>
  <c r="JB14" i="1"/>
  <c r="IY14" i="1"/>
  <c r="IS14" i="1"/>
  <c r="IP14" i="1"/>
  <c r="IM14" i="1"/>
  <c r="IJ14" i="1"/>
  <c r="IG14" i="1"/>
  <c r="ID14" i="1"/>
  <c r="FJ14" i="1"/>
  <c r="EO14" i="1"/>
  <c r="EC14" i="1"/>
  <c r="DT14" i="1"/>
  <c r="DN14" i="1"/>
  <c r="AE14" i="1"/>
  <c r="Y14" i="1"/>
  <c r="V14" i="1"/>
  <c r="P14" i="1"/>
  <c r="M14" i="1"/>
  <c r="I14" i="1"/>
  <c r="H14" i="1"/>
  <c r="G14" i="1"/>
  <c r="D14" i="1"/>
  <c r="KR13" i="1"/>
  <c r="KK13" i="1"/>
  <c r="KJ13" i="1"/>
  <c r="KF13" i="1"/>
  <c r="KC13" i="1"/>
  <c r="JZ13" i="1"/>
  <c r="JW13" i="1"/>
  <c r="JQ13" i="1"/>
  <c r="JN13" i="1"/>
  <c r="JK13" i="1"/>
  <c r="JH13" i="1"/>
  <c r="JE13" i="1"/>
  <c r="JB13" i="1"/>
  <c r="IY13" i="1"/>
  <c r="IS13" i="1"/>
  <c r="IP13" i="1"/>
  <c r="IM13" i="1"/>
  <c r="IJ13" i="1"/>
  <c r="IG13" i="1"/>
  <c r="ID13" i="1"/>
  <c r="EO13" i="1"/>
  <c r="EC13" i="1"/>
  <c r="DT13" i="1"/>
  <c r="DN13" i="1"/>
  <c r="AE13" i="1"/>
  <c r="Y13" i="1"/>
  <c r="V13" i="1"/>
  <c r="P13" i="1"/>
  <c r="M13" i="1"/>
  <c r="I13" i="1"/>
  <c r="H13" i="1"/>
  <c r="G13" i="1"/>
  <c r="KK12" i="1"/>
  <c r="KJ12" i="1"/>
  <c r="KF12" i="1"/>
  <c r="KC12" i="1"/>
  <c r="JZ12" i="1"/>
  <c r="JW12" i="1"/>
  <c r="JQ12" i="1"/>
  <c r="JN12" i="1"/>
  <c r="JK12" i="1"/>
  <c r="JH12" i="1"/>
  <c r="JE12" i="1"/>
  <c r="JB12" i="1"/>
  <c r="IY12" i="1"/>
  <c r="IV12" i="1"/>
  <c r="IS12" i="1"/>
  <c r="IP12" i="1"/>
  <c r="IM12" i="1"/>
  <c r="IJ12" i="1"/>
  <c r="IG12" i="1"/>
  <c r="ID12" i="1"/>
  <c r="EX12" i="1"/>
  <c r="EO12" i="1"/>
  <c r="EC12" i="1"/>
  <c r="DT12" i="1"/>
  <c r="DN12" i="1"/>
  <c r="AE12" i="1"/>
  <c r="Y12" i="1"/>
  <c r="V12" i="1"/>
  <c r="P12" i="1"/>
  <c r="M12" i="1"/>
  <c r="I12" i="1"/>
  <c r="H12" i="1"/>
  <c r="G12" i="1"/>
  <c r="D12" i="1"/>
  <c r="KR11" i="1"/>
  <c r="KK11" i="1"/>
  <c r="KJ11" i="1"/>
  <c r="KF11" i="1"/>
  <c r="JZ11" i="1"/>
  <c r="JW11" i="1"/>
  <c r="JT11" i="1"/>
  <c r="JQ11" i="1"/>
  <c r="JN11" i="1"/>
  <c r="JK11" i="1"/>
  <c r="JH11" i="1"/>
  <c r="JE11" i="1"/>
  <c r="JB11" i="1"/>
  <c r="IY11" i="1"/>
  <c r="IS11" i="1"/>
  <c r="IP11" i="1"/>
  <c r="IM11" i="1"/>
  <c r="IJ11" i="1"/>
  <c r="IG11" i="1"/>
  <c r="ID11" i="1"/>
  <c r="EX11" i="1"/>
  <c r="ER11" i="1"/>
  <c r="EO11" i="1"/>
  <c r="EC11" i="1"/>
  <c r="DT11" i="1"/>
  <c r="DN11" i="1"/>
  <c r="AE11" i="1"/>
  <c r="Y11" i="1"/>
  <c r="V11" i="1"/>
  <c r="P11" i="1"/>
  <c r="M11" i="1"/>
  <c r="I11" i="1"/>
  <c r="H11" i="1"/>
  <c r="G11" i="1"/>
  <c r="KR10" i="1"/>
  <c r="KK10" i="1"/>
  <c r="KJ10" i="1"/>
  <c r="KF10" i="1"/>
  <c r="JZ10" i="1"/>
  <c r="JW10" i="1"/>
  <c r="JQ10" i="1"/>
  <c r="JN10" i="1"/>
  <c r="JK10" i="1"/>
  <c r="JE10" i="1"/>
  <c r="JB10" i="1"/>
  <c r="IY10" i="1"/>
  <c r="IV10" i="1"/>
  <c r="IS10" i="1"/>
  <c r="IP10" i="1"/>
  <c r="IM10" i="1"/>
  <c r="IJ10" i="1"/>
  <c r="IG10" i="1"/>
  <c r="ID10" i="1"/>
  <c r="EX10" i="1"/>
  <c r="EO10" i="1"/>
  <c r="EC10" i="1"/>
  <c r="DT10" i="1"/>
  <c r="DN10" i="1"/>
  <c r="AE10" i="1"/>
  <c r="Y10" i="1"/>
  <c r="V10" i="1"/>
  <c r="M10" i="1"/>
  <c r="I10" i="1"/>
  <c r="H10" i="1"/>
  <c r="G10" i="1"/>
  <c r="D10" i="1"/>
  <c r="KR9" i="1"/>
  <c r="KK9" i="1"/>
  <c r="KJ9" i="1"/>
  <c r="KF9" i="1"/>
  <c r="JZ9" i="1"/>
  <c r="JW9" i="1"/>
  <c r="JQ9" i="1"/>
  <c r="JN9" i="1"/>
  <c r="JK9" i="1"/>
  <c r="JH9" i="1"/>
  <c r="JE9" i="1"/>
  <c r="JB9" i="1"/>
  <c r="IY9" i="1"/>
  <c r="IV9" i="1"/>
  <c r="IS9" i="1"/>
  <c r="IP9" i="1"/>
  <c r="IM9" i="1"/>
  <c r="IJ9" i="1"/>
  <c r="IG9" i="1"/>
  <c r="ID9" i="1"/>
  <c r="EC9" i="1"/>
  <c r="DT9" i="1"/>
  <c r="DN9" i="1"/>
  <c r="AE9" i="1"/>
  <c r="Y9" i="1"/>
  <c r="V9" i="1"/>
  <c r="P9" i="1"/>
  <c r="M9" i="1"/>
  <c r="I9" i="1"/>
  <c r="H9" i="1"/>
  <c r="G9" i="1"/>
  <c r="D9" i="1"/>
  <c r="KR8" i="1"/>
  <c r="KK8" i="1"/>
  <c r="KJ8" i="1"/>
  <c r="KF8" i="1"/>
  <c r="KC8" i="1"/>
  <c r="JZ8" i="1"/>
  <c r="JW8" i="1"/>
  <c r="JQ8" i="1"/>
  <c r="JN8" i="1"/>
  <c r="JK8" i="1"/>
  <c r="JH8" i="1"/>
  <c r="JE8" i="1"/>
  <c r="JB8" i="1"/>
  <c r="IY8" i="1"/>
  <c r="IV8" i="1"/>
  <c r="IS8" i="1"/>
  <c r="IP8" i="1"/>
  <c r="IM8" i="1"/>
  <c r="IJ8" i="1"/>
  <c r="IG8" i="1"/>
  <c r="ID8" i="1"/>
  <c r="EO8" i="1"/>
  <c r="EC8" i="1"/>
  <c r="DT8" i="1"/>
  <c r="DN8" i="1"/>
  <c r="AE8" i="1"/>
  <c r="Y8" i="1"/>
  <c r="V8" i="1"/>
  <c r="P8" i="1"/>
  <c r="M8" i="1"/>
  <c r="I8" i="1"/>
  <c r="H8" i="1"/>
  <c r="G8" i="1"/>
  <c r="KK7" i="1"/>
  <c r="KJ7" i="1"/>
  <c r="KF7" i="1"/>
  <c r="KC7" i="1"/>
  <c r="JZ7" i="1"/>
  <c r="JW7" i="1"/>
  <c r="JQ7" i="1"/>
  <c r="JN7" i="1"/>
  <c r="JK7" i="1"/>
  <c r="JH7" i="1"/>
  <c r="JE7" i="1"/>
  <c r="JB7" i="1"/>
  <c r="IY7" i="1"/>
  <c r="IV7" i="1"/>
  <c r="IS7" i="1"/>
  <c r="IP7" i="1"/>
  <c r="IM7" i="1"/>
  <c r="IJ7" i="1"/>
  <c r="IG7" i="1"/>
  <c r="ID7" i="1"/>
  <c r="ER7" i="1"/>
  <c r="EO7" i="1"/>
  <c r="EI7" i="1"/>
  <c r="EF7" i="1"/>
  <c r="EC7" i="1"/>
  <c r="DT7" i="1"/>
  <c r="DN7" i="1"/>
  <c r="AE7" i="1"/>
  <c r="Y7" i="1"/>
  <c r="V7" i="1"/>
  <c r="M7" i="1"/>
  <c r="I7" i="1"/>
  <c r="H7" i="1"/>
  <c r="G7" i="1"/>
  <c r="D7" i="1"/>
  <c r="KR6" i="1"/>
  <c r="KK6" i="1"/>
  <c r="KJ6" i="1"/>
  <c r="KF6" i="1"/>
  <c r="JZ6" i="1"/>
  <c r="JW6" i="1"/>
  <c r="JQ6" i="1"/>
  <c r="JN6" i="1"/>
  <c r="JK6" i="1"/>
  <c r="JH6" i="1"/>
  <c r="JE6" i="1"/>
  <c r="JB6" i="1"/>
  <c r="IY6" i="1"/>
  <c r="IS6" i="1"/>
  <c r="IP6" i="1"/>
  <c r="IM6" i="1"/>
  <c r="IJ6" i="1"/>
  <c r="IG6" i="1"/>
  <c r="ID6" i="1"/>
  <c r="EO6" i="1"/>
  <c r="EC6" i="1"/>
  <c r="DT6" i="1"/>
  <c r="DN6" i="1"/>
  <c r="AE6" i="1"/>
  <c r="Y6" i="1"/>
  <c r="V6" i="1"/>
  <c r="P6" i="1"/>
  <c r="M6" i="1"/>
  <c r="I6" i="1"/>
  <c r="H6" i="1"/>
  <c r="G6" i="1"/>
  <c r="D6" i="1"/>
  <c r="KK5" i="1"/>
  <c r="KJ5" i="1"/>
  <c r="KF5" i="1"/>
  <c r="JZ5" i="1"/>
  <c r="JW5" i="1"/>
  <c r="JQ5" i="1"/>
  <c r="JN5" i="1"/>
  <c r="JK5" i="1"/>
  <c r="JE5" i="1"/>
  <c r="JB5" i="1"/>
  <c r="IY5" i="1"/>
  <c r="IS5" i="1"/>
  <c r="IP5" i="1"/>
  <c r="IM5" i="1"/>
  <c r="IJ5" i="1"/>
  <c r="IG5" i="1"/>
  <c r="ID5" i="1"/>
  <c r="EO5" i="1"/>
  <c r="EC5" i="1"/>
  <c r="DT5" i="1"/>
  <c r="DN5" i="1"/>
  <c r="AE5" i="1"/>
  <c r="Y5" i="1"/>
  <c r="V5" i="1"/>
  <c r="P5" i="1"/>
  <c r="M5" i="1"/>
  <c r="I5" i="1"/>
  <c r="H5" i="1"/>
  <c r="G5" i="1"/>
  <c r="D5" i="1"/>
  <c r="AM33" i="1" l="1"/>
  <c r="AN33" i="1" s="1"/>
  <c r="AN31" i="1"/>
  <c r="LC33" i="1"/>
  <c r="LD31" i="1"/>
  <c r="LD33" i="1" s="1"/>
  <c r="KW33" i="1"/>
  <c r="KX33" i="1" s="1"/>
  <c r="KX31" i="1"/>
  <c r="AP33" i="1"/>
  <c r="AQ33" i="1" s="1"/>
  <c r="AQ31" i="1"/>
  <c r="GP33" i="1"/>
  <c r="GQ33" i="1" s="1"/>
  <c r="GQ31" i="1"/>
  <c r="EU31" i="1"/>
  <c r="DP33" i="1"/>
  <c r="DQ33" i="1" s="1"/>
  <c r="DQ31" i="1"/>
  <c r="DV33" i="1"/>
  <c r="DW33" i="1" s="1"/>
  <c r="DW31" i="1"/>
  <c r="AV33" i="1"/>
  <c r="AW33" i="1" s="1"/>
  <c r="AW31" i="1"/>
  <c r="CC33" i="1"/>
  <c r="CD33" i="1" s="1"/>
  <c r="CD31" i="1"/>
  <c r="CL33" i="1"/>
  <c r="CM33" i="1" s="1"/>
  <c r="CM31" i="1"/>
  <c r="DN33" i="1"/>
  <c r="CF33" i="1"/>
  <c r="CG33" i="1" s="1"/>
  <c r="CG31" i="1"/>
  <c r="EC31" i="1"/>
  <c r="ER33" i="1"/>
  <c r="BF31" i="1"/>
  <c r="KR33" i="1"/>
  <c r="DN31" i="1"/>
  <c r="EX33" i="1"/>
  <c r="IY33" i="1"/>
  <c r="EF31" i="1"/>
  <c r="JH33" i="1"/>
  <c r="JT33" i="1"/>
  <c r="KO33" i="1"/>
  <c r="ER31" i="1"/>
  <c r="FJ33" i="1"/>
  <c r="IM33" i="1"/>
  <c r="JQ31" i="1"/>
  <c r="KR31" i="1"/>
  <c r="EO31" i="1"/>
  <c r="JP33" i="1"/>
  <c r="JQ33" i="1" s="1"/>
  <c r="AH33" i="1"/>
  <c r="BD33" i="1"/>
  <c r="BF33" i="1" s="1"/>
  <c r="LG8" i="1"/>
  <c r="LG17" i="1"/>
  <c r="LG6" i="1"/>
  <c r="LG28" i="1"/>
  <c r="LG30" i="1"/>
  <c r="LG10" i="1"/>
  <c r="LG23" i="1"/>
  <c r="LG13" i="1"/>
  <c r="LG18" i="1"/>
  <c r="LG27" i="1"/>
  <c r="LG9" i="1"/>
  <c r="LG11" i="1"/>
  <c r="LG19" i="1"/>
  <c r="LE33" i="1"/>
  <c r="LG15" i="1"/>
  <c r="LG25" i="1"/>
  <c r="KI33" i="1"/>
  <c r="KF33" i="1"/>
  <c r="KF31" i="1"/>
  <c r="KC31" i="1"/>
  <c r="KB33" i="1"/>
  <c r="KC33" i="1" s="1"/>
  <c r="JW33" i="1"/>
  <c r="JT31" i="1"/>
  <c r="JK33" i="1"/>
  <c r="JH31" i="1"/>
  <c r="JE31" i="1"/>
  <c r="KL24" i="1"/>
  <c r="IV31" i="1"/>
  <c r="IV33" i="1"/>
  <c r="IS31" i="1"/>
  <c r="IJ31" i="1"/>
  <c r="KL12" i="1"/>
  <c r="KL16" i="1"/>
  <c r="IJ33" i="1"/>
  <c r="KL20" i="1"/>
  <c r="IG33" i="1"/>
  <c r="KL5" i="1"/>
  <c r="KL8" i="1"/>
  <c r="KL15" i="1"/>
  <c r="KL30" i="1"/>
  <c r="KL9" i="1"/>
  <c r="KL6" i="1"/>
  <c r="KL10" i="1"/>
  <c r="KL19" i="1"/>
  <c r="KL26" i="1"/>
  <c r="KL27" i="1"/>
  <c r="IG31" i="1"/>
  <c r="KL11" i="1"/>
  <c r="LH13" i="1"/>
  <c r="KL13" i="1"/>
  <c r="KL18" i="1"/>
  <c r="KL21" i="1"/>
  <c r="KL22" i="1"/>
  <c r="KL23" i="1"/>
  <c r="KL29" i="1"/>
  <c r="KL7" i="1"/>
  <c r="KL14" i="1"/>
  <c r="KL25" i="1"/>
  <c r="FJ31" i="1"/>
  <c r="FA33" i="1"/>
  <c r="EO33" i="1"/>
  <c r="EF33" i="1"/>
  <c r="CV31" i="1"/>
  <c r="CU33" i="1"/>
  <c r="CV33" i="1" s="1"/>
  <c r="CS31" i="1"/>
  <c r="CP31" i="1"/>
  <c r="BI31" i="1"/>
  <c r="BH33" i="1"/>
  <c r="BI33" i="1" s="1"/>
  <c r="BC31" i="1"/>
  <c r="AH31" i="1"/>
  <c r="AE33" i="1"/>
  <c r="AE31" i="1"/>
  <c r="LI15" i="1"/>
  <c r="IA16" i="1"/>
  <c r="LI19" i="1"/>
  <c r="IA7" i="1"/>
  <c r="LH30" i="1"/>
  <c r="V33" i="1"/>
  <c r="IA21" i="1"/>
  <c r="IA30" i="1"/>
  <c r="V31" i="1"/>
  <c r="LH9" i="1"/>
  <c r="HY33" i="1"/>
  <c r="LH7" i="1"/>
  <c r="IA9" i="1"/>
  <c r="LH11" i="1"/>
  <c r="S31" i="1"/>
  <c r="S33" i="1"/>
  <c r="IA10" i="1"/>
  <c r="IA12" i="1"/>
  <c r="LH18" i="1"/>
  <c r="LH20" i="1"/>
  <c r="IA22" i="1"/>
  <c r="LH26" i="1"/>
  <c r="IA28" i="1"/>
  <c r="IA26" i="1"/>
  <c r="IA20" i="1"/>
  <c r="LH15" i="1"/>
  <c r="IA14" i="1"/>
  <c r="IA15" i="1"/>
  <c r="IA6" i="1"/>
  <c r="IA11" i="1"/>
  <c r="LH14" i="1"/>
  <c r="LI21" i="1"/>
  <c r="IA24" i="1"/>
  <c r="IA25" i="1"/>
  <c r="LH27" i="1"/>
  <c r="IA8" i="1"/>
  <c r="IA13" i="1"/>
  <c r="IA17" i="1"/>
  <c r="LI20" i="1"/>
  <c r="LH21" i="1"/>
  <c r="LH23" i="1"/>
  <c r="IA23" i="1"/>
  <c r="LI30" i="1"/>
  <c r="J24" i="1"/>
  <c r="G33" i="1"/>
  <c r="J17" i="1"/>
  <c r="J18" i="1"/>
  <c r="J11" i="1"/>
  <c r="J12" i="1"/>
  <c r="LH17" i="1"/>
  <c r="J21" i="1"/>
  <c r="J8" i="1"/>
  <c r="J28" i="1"/>
  <c r="J5" i="1"/>
  <c r="J9" i="1"/>
  <c r="LH19" i="1"/>
  <c r="G31" i="1"/>
  <c r="J16" i="1"/>
  <c r="LI16" i="1"/>
  <c r="LH10" i="1"/>
  <c r="J22" i="1"/>
  <c r="IA27" i="1"/>
  <c r="LI27" i="1"/>
  <c r="LI29" i="1"/>
  <c r="BT33" i="1"/>
  <c r="BU33" i="1" s="1"/>
  <c r="BU31" i="1"/>
  <c r="DS33" i="1"/>
  <c r="DT33" i="1" s="1"/>
  <c r="DT31" i="1"/>
  <c r="LH25" i="1"/>
  <c r="LI28" i="1"/>
  <c r="BC33" i="1"/>
  <c r="DE31" i="1"/>
  <c r="DD33" i="1"/>
  <c r="DE33" i="1" s="1"/>
  <c r="IC33" i="1"/>
  <c r="ID33" i="1" s="1"/>
  <c r="ID31" i="1"/>
  <c r="JY33" i="1"/>
  <c r="JZ33" i="1" s="1"/>
  <c r="JZ31" i="1"/>
  <c r="KK31" i="1"/>
  <c r="AB33" i="1"/>
  <c r="EL33" i="1"/>
  <c r="IR33" i="1"/>
  <c r="IS33" i="1" s="1"/>
  <c r="J6" i="1"/>
  <c r="LI6" i="1"/>
  <c r="LI7" i="1"/>
  <c r="J7" i="1"/>
  <c r="LH12" i="1"/>
  <c r="LI14" i="1"/>
  <c r="J14" i="1"/>
  <c r="J15" i="1"/>
  <c r="LH16" i="1"/>
  <c r="KL17" i="1"/>
  <c r="IA18" i="1"/>
  <c r="LI18" i="1"/>
  <c r="IA19" i="1"/>
  <c r="LI22" i="1"/>
  <c r="LH24" i="1"/>
  <c r="LI24" i="1"/>
  <c r="LI26" i="1"/>
  <c r="J26" i="1"/>
  <c r="J27" i="1"/>
  <c r="LH28" i="1"/>
  <c r="CP33" i="1"/>
  <c r="GK33" i="1"/>
  <c r="IO33" i="1"/>
  <c r="IP33" i="1" s="1"/>
  <c r="IP31" i="1"/>
  <c r="P33" i="1"/>
  <c r="DZ33" i="1"/>
  <c r="JD33" i="1"/>
  <c r="JE33" i="1" s="1"/>
  <c r="I31" i="1"/>
  <c r="LI5" i="1"/>
  <c r="J10" i="1"/>
  <c r="LI10" i="1"/>
  <c r="LI12" i="1"/>
  <c r="JN33" i="1"/>
  <c r="JN31" i="1"/>
  <c r="IA5" i="1"/>
  <c r="KJ31" i="1"/>
  <c r="KJ33" i="1" s="1"/>
  <c r="LH5" i="1"/>
  <c r="LH6" i="1"/>
  <c r="LH22" i="1"/>
  <c r="LI23" i="1"/>
  <c r="J23" i="1"/>
  <c r="H31" i="1"/>
  <c r="LH8" i="1"/>
  <c r="LI8" i="1"/>
  <c r="LI9" i="1"/>
  <c r="LI11" i="1"/>
  <c r="LI13" i="1"/>
  <c r="J13" i="1"/>
  <c r="LI17" i="1"/>
  <c r="J25" i="1"/>
  <c r="LI25" i="1"/>
  <c r="H33" i="1"/>
  <c r="FD31" i="1"/>
  <c r="FB33" i="1"/>
  <c r="FD33" i="1" s="1"/>
  <c r="JA33" i="1"/>
  <c r="JB33" i="1" s="1"/>
  <c r="JB31" i="1"/>
  <c r="KO31" i="1"/>
  <c r="I33" i="1"/>
  <c r="D33" i="1"/>
  <c r="ES33" i="1"/>
  <c r="EU33" i="1" s="1"/>
  <c r="IA29" i="1"/>
  <c r="M31" i="1"/>
  <c r="AB31" i="1"/>
  <c r="AK31" i="1"/>
  <c r="EL31" i="1"/>
  <c r="FF33" i="1"/>
  <c r="FG33" i="1" s="1"/>
  <c r="FG31" i="1"/>
  <c r="KL28" i="1"/>
  <c r="LH29" i="1"/>
  <c r="D31" i="1"/>
  <c r="P31" i="1"/>
  <c r="Y31" i="1"/>
  <c r="DZ31" i="1"/>
  <c r="EI31" i="1"/>
  <c r="EX31" i="1"/>
  <c r="GM33" i="1"/>
  <c r="GN33" i="1" s="1"/>
  <c r="GN31" i="1"/>
  <c r="LH32" i="1"/>
  <c r="LJ32" i="1" s="1"/>
  <c r="L33" i="1"/>
  <c r="M33" i="1" s="1"/>
  <c r="X33" i="1"/>
  <c r="Y33" i="1" s="1"/>
  <c r="AJ33" i="1"/>
  <c r="AK33" i="1" s="1"/>
  <c r="CR33" i="1"/>
  <c r="CS33" i="1" s="1"/>
  <c r="EH33" i="1"/>
  <c r="EI33" i="1" s="1"/>
  <c r="GK31" i="1"/>
  <c r="IM31" i="1"/>
  <c r="IY31" i="1"/>
  <c r="JK31" i="1"/>
  <c r="JW31" i="1"/>
  <c r="KI31" i="1"/>
  <c r="LJ13" i="1" l="1"/>
  <c r="LJ19" i="1"/>
  <c r="LJ17" i="1"/>
  <c r="LJ9" i="1"/>
  <c r="LJ25" i="1"/>
  <c r="LJ21" i="1"/>
  <c r="LJ23" i="1"/>
  <c r="LJ24" i="1"/>
  <c r="LJ15" i="1"/>
  <c r="LJ11" i="1"/>
  <c r="LJ30" i="1"/>
  <c r="LJ20" i="1"/>
  <c r="LJ26" i="1"/>
  <c r="LJ7" i="1"/>
  <c r="LH33" i="1"/>
  <c r="LJ14" i="1"/>
  <c r="LJ18" i="1"/>
  <c r="LJ27" i="1"/>
  <c r="LJ16" i="1"/>
  <c r="LJ10" i="1"/>
  <c r="LI31" i="1"/>
  <c r="LJ5" i="1"/>
  <c r="KK33" i="1"/>
  <c r="KL33" i="1" s="1"/>
  <c r="KL31" i="1"/>
  <c r="LJ29" i="1"/>
  <c r="LJ12" i="1"/>
  <c r="LJ28" i="1"/>
  <c r="LG31" i="1"/>
  <c r="LF33" i="1"/>
  <c r="LG33" i="1" s="1"/>
  <c r="LH31" i="1"/>
  <c r="J33" i="1"/>
  <c r="J31" i="1"/>
  <c r="HZ33" i="1"/>
  <c r="IA33" i="1" s="1"/>
  <c r="IA31" i="1"/>
  <c r="LJ8" i="1"/>
  <c r="LJ22" i="1"/>
  <c r="LJ6" i="1"/>
  <c r="LJ31" i="1" l="1"/>
  <c r="LI33" i="1"/>
  <c r="LJ33" i="1" s="1"/>
</calcChain>
</file>

<file path=xl/sharedStrings.xml><?xml version="1.0" encoding="utf-8"?>
<sst xmlns="http://schemas.openxmlformats.org/spreadsheetml/2006/main" count="460" uniqueCount="141">
  <si>
    <t>(тыс.рублей)</t>
  </si>
  <si>
    <t>Наименование муниципальных районов (городских округов)</t>
  </si>
  <si>
    <t xml:space="preserve">Дотации на выравнивание бюджетной обеспеченности муниципальных районов (городских округов) </t>
  </si>
  <si>
    <t>Дотации на поддержку мер по обеспечению сбалансированности бюджетов</t>
  </si>
  <si>
    <t>Дотации - всего</t>
  </si>
  <si>
    <t>Субсидии бюджетам муниципальных районовт и бюджетам городских округов на софинансирование расходов бюджетов муниципальных районов и бюджетов городских округов на предоставление социальных выплат на приобретение строительство) жилья молодым семьям, являющимся участниками подпрограммы "Обеспечение жильем молодых семей" федеральной целевой программы "Жилище" на 2015 - 2020 годы</t>
  </si>
  <si>
    <t xml:space="preserve">Субсидии на проектирование и строительство (реконструкция)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в том числе строительство (реконструкция) автомобильных дорог общего пользования, ведущих от сети автомобильных дорог общего пользования к ближайшим общественно значимым объектам сельских населенных пунктов, а также к объектам производства и переработки сельскохозяйственной продукции
</t>
  </si>
  <si>
    <t>Субсидии на реализацию проектов комплексного обустройства площадок под компактную жилищную застройку в сельской местности</t>
  </si>
  <si>
    <t xml:space="preserve">Cубсидии местным бюджетам на софинансирование расходов бюджетов муниципальных образований по осуществлению дорожной деятельности, кроме деятельности по строительству, в отношении автомобильных дорог местного значения вне границ населенных пунктов в границах муниципального района 
</t>
  </si>
  <si>
    <t>Субсидии на софинансирование расходов бюджетов муниципальных образований по осуществлению дорожной деятельности, кроме деятельности по строительству, в отношении автомобильных дорог местного значения в границах населенных пунктов поселения</t>
  </si>
  <si>
    <t xml:space="preserve">Субсидии на капитальный ремонт и ремонт автомобильных дорог общего пользования местного значения в границах городских округов
</t>
  </si>
  <si>
    <t xml:space="preserve">Субсидии на капитальный ремонт и ремонт дворовых территорий многоквартирных домов, проездов к дворовым территориям многоквартирных домов населенных пунктов
</t>
  </si>
  <si>
    <t xml:space="preserve">Субсидии на строительство и реконструкцию автомобильных дорог в городских округах
</t>
  </si>
  <si>
    <t>Субсидии на реализацию мероприятий региональных программ в сфере дорожного хозяйства, включая проекты, реализуемые с применением механизмов государственно-частного партнерства, и строительство, реконструкцию и ремонт уникальных искусственных дорожных сооружений по решениям Правительства Российской Федерации за счет иных межбюджетных трансфертов, предоставляемых из федерального бюджета (строительство и реконструкция Московского моста до 6 полос)</t>
  </si>
  <si>
    <t>Субсидии на реализацию мероприятий приоритетного проекта "Безопасные и качественные дороги"</t>
  </si>
  <si>
    <t>Субсидии на реализацию  проектов развития общественной инфраструктуры, основанных на местных инициативах</t>
  </si>
  <si>
    <t>Субсидии на реализацию проектов комплексного обустройства площадок под компактную жилищную застройку в сельской местности в рамках реализации мероприятий федеральной целевой программы "Устойчивое развитие сельских территорий на 2014-2017 годы и на период до 2020 года"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</si>
  <si>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образовательных организаций (в части проведения капитального ремонта зданий муниципальных бщеобразовательных организаций, имеющих износ 50 процентов и выше) </t>
  </si>
  <si>
    <t>Субсидии на реконструкцию канализационных очистных сооружений производительностью 15000 куб.м/сут в г.Канаше Чувашской Республики</t>
  </si>
  <si>
    <t>Субсидии на строительство автомобильной дороги ул.Машиностроителей - автодорога "Аниш" в г.Канаш Чувашской Республики</t>
  </si>
  <si>
    <t>Субсидии на строительство инженерной инфраструктуры индустриального (промышленного) парка в г.Канаше Чувашской Республики</t>
  </si>
  <si>
    <t>Субсидии на строительство автодорог 1-ого пускового комплекса 1-й очереди строительства жилого района "Новый город" г.Чебоксары</t>
  </si>
  <si>
    <t>Субсидии на строительство транспортной инфраструктуры этноэкологического комплекса "Амазония" г. Чебоксары в рамках реализации мероприятий федеральной целевой программы "Развитие внутреннего и въездного туризма в Российской Федерации (2011 - 2018 годы)"</t>
  </si>
  <si>
    <t>Строительство инженерной инфраструктуры индустриального парка в г. Чебоксары Чувашской Республики (II очередь) в рамках софинансирования капитальных вложений</t>
  </si>
  <si>
    <t>Субсидии на осуществление капитального ремонта гидротехнических сооружений, находящихся в собственности Чувашской Республики, муниципальной собственности, и бесхозяйных гидротехнических сооружений</t>
  </si>
  <si>
    <t xml:space="preserve">Субсидии на строительство здания сельского дома культуры в с. Шоркистры Урмарского района
</t>
  </si>
  <si>
    <t>Субсидии на строительство сельского дома культуры в д. Долгий Остров Батыревского района</t>
  </si>
  <si>
    <t>Субсидии на строительство сельского дома культуры в с. Чутеево Янтиковского района</t>
  </si>
  <si>
    <t>Субсидии на реконструкцию здания мастерской школы под сельский дом культуры в с. Малые Кибечи Канашского района</t>
  </si>
  <si>
    <t>Субсидии на строительство дома культуры в д.Шоля Красночетайского района</t>
  </si>
  <si>
    <t>Субсидии на строительство стадиона-площадки в с. Порецкое, пер.Школьный</t>
  </si>
  <si>
    <t>Субсидии на реконструкию тренировочоного футбольного поля в с.Батырево Батыревского раона Чувашской Республики</t>
  </si>
  <si>
    <t>Субсидии на реконструкцию тренировочной площадки на стадионе МБОУ ДОД "Детско-юношеская спортивная школа "Спартак", г.Чебоксары, ул.Гагарина, д. 40, в рамках реализации мероприятий по подготовке и проведению чемпионата мира по футболу в 2018 году в Российской Федерации</t>
  </si>
  <si>
    <t>Субсидии на реконструкцию существующего здания МБОУ "Гимназия №1" в г.Мариинский Посад по ул.Июльская, д.25</t>
  </si>
  <si>
    <t>Субсидии на строительство средней общеобразовательной школы на 1000 ученических мест в микрорайоне "Южный" г.Цивильск Чувашской Республики</t>
  </si>
  <si>
    <t>Субсидии на строительство средней общеобразовательной школы  в мкр."Волжский-3" г.Чебоксары</t>
  </si>
  <si>
    <t>Субсидии на строительство здания планетария в Парке имени космонавта А.Г.Николаева в г.Чебоксары</t>
  </si>
  <si>
    <t>Субсидии на реконструкцию Московской набережной г. Чебоксары 2-ой этап в рамках реализации мероприятий федеральной целевой программы "Развитие внутреннего и въездного туризма в Российской Федерации (2011 - 2018 годы)"</t>
  </si>
  <si>
    <t>Субсидии на строительство автомобильной дороги в составе проекта "Комплексная компактная застройка и благоустройство жилой группы в южной части д.Яндово Синьяльского сельского поселения Чебоксарского района Чувашской Республики"</t>
  </si>
  <si>
    <t xml:space="preserve">Субсидии на поощрение победителей экономического соревнования в сельском хозяйстве между муниципальными районами Чувашской Республики
</t>
  </si>
  <si>
    <t xml:space="preserve">Субсидии на реализацию проектов местных инициатив граждан, проживающих в сельской местности </t>
  </si>
  <si>
    <t xml:space="preserve">Субсидии бюджетам муниципальных районов и бюджетам городских округов на поддержку отрасли культуры (в части комплектования книжных фондов библиотек муниципальных образований)
</t>
  </si>
  <si>
    <t xml:space="preserve">Субсидии бюджетам муниципальных районов на укрепление материально-технической базы муниципальных образовательных организаций (в части устройства отапливаемых санитарно-технических помещений)
</t>
  </si>
  <si>
    <t xml:space="preserve">Субсидии бюджетам муниципальных районов на укрепление материально-технической базы муниципальных образовательных организаций (в части мероприятий по созданию в общеобразовательных организациях,
расположенных в сельской местности, условий для занятий физической культурой и спортом)
</t>
  </si>
  <si>
    <t xml:space="preserve">Субсидии бюджетам муниципальных районов и бюджетам городских округов на обеспечение развития и укрепления материально-технической базы муниципальных домов культуры
</t>
  </si>
  <si>
    <t xml:space="preserve">Субсидии бюджетам муниципальных районов и бюджетам городских округов на осуществление мероприятий
государственной программы Российской Федерации "Доступная среда" на 2011 - 2020 годы (в части мероприятий по созданию в образовательных организациях условий
для инклюзивного образования детей-инвалидов)
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</si>
  <si>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образовательных организаций (в части мероприятий по созданию в образовательных организациях условий для инклюзивного образования детей-инвалидов)
</t>
  </si>
  <si>
    <t xml:space="preserve">Субсидии бюджетам городских округов на осуществление мероприятий государственной программы Российской Федерации "Доступная среда" на 2011 - 2020 годы (в части мероприятий по поддержке учреждений спортивной направленности по адаптивной физической культуре и спорту)
</t>
  </si>
  <si>
    <t xml:space="preserve">Субсидии бюджетам муниципальных районов на создание в общеобразовательных организациях, расположенных в сельской местности, условий для занятий
физической культурой и спортом
</t>
  </si>
  <si>
    <t>Субсидии на поддержка государственных программ субъектов Российской Федерации и муниципальных программ формирования современной городской среды</t>
  </si>
  <si>
    <t>Субсидии на поддержка обустройства мест массового отдыха населения (городских парков)</t>
  </si>
  <si>
    <t xml:space="preserve">Субсидии на обеспечение мероприятий по переселению граждан из аварийного жилищного фонда </t>
  </si>
  <si>
    <t>Субсидии на поддержку муниципальных программ развития малого и среднего предпринимательства в монопрофильных муниципальных образованиях в рамках государственной поддержки малого и среднего предпринимательства, включая крестьянские (фермерские) хозяйства, а также реализации мероприятий по поддержке молодежного предпринимательства</t>
  </si>
  <si>
    <t>Субсидии на рекультивацию санкционированной свалки твердых коммунальных отходов г.Чебоксары</t>
  </si>
  <si>
    <t>Субсидии на укрепление материально-технической базы и оснащение оборудованием детских школ искусств в рамках поддержки отрасли культуры</t>
  </si>
  <si>
    <t>Субсидии на подключение общедоступных библиотек к сети "Интернет" и развитие системы библиотечного дела с учетом задачи расширения информационных технологий и оцифровки в рамках поддержки отрасли культуры</t>
  </si>
  <si>
    <t>Субсидии на выплату денежного поощрения лучшим муниципальным учреждениям культуры, находящимся на территориях сельских поселений, и их работникам в рамках поддержки отрасли культуры</t>
  </si>
  <si>
    <t>Субсидии на строительство детского сада в мкр. Восточный г. Канаша Чувашской Республики в рамках реализации подпрограммы "Стимулирование программ развития жилищного строительства субъектов Российской Федерации" федеральной целевой программы "Жилище" на 2015-2020 годы</t>
  </si>
  <si>
    <t>Субсидии на строительство дошкольного образовательного учреждения по ул.Р.Люксембург г.Чебоксары Чувашской Республики в рамках реализации подпрограммы "Стимулирование программ развития жилищного строительства субъектов Российской Федерации" федеральной целевой программы "Жилище" на 2015-2020 годы</t>
  </si>
  <si>
    <t>Субсидии на строительство пристроев с санитарно-техническими помещениями к зданиям муниципальных общеобразовательных организаций</t>
  </si>
  <si>
    <t>Субсидии - всего</t>
  </si>
  <si>
    <t xml:space="preserve">Субвенций бюджетам муниципальных районов и бюджетам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педагогическим работникам и библиотекарям муниципальных образовательных организаций, а также гражданам, проработавшим не менее 10 лет на указанных должностях в этих организациях, расположенных в сельских населенных пунктах, рабочих поселках (поселках городского типа), вышедшим на пенсию в период работы в этих организациях, у которых право на указанную меру социальной поддержки возникло по состоянию на 31 января 2016 года, за исключением вопросов, решение которых отнесено к ведению Российской Федерации
</t>
  </si>
  <si>
    <t xml:space="preserve">Субвенций бюджетам муниципальных районов и бюджетам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работникам культуры, искусства и кинематографии, за исключением работников, занимающих должности служащих и осуществляющих профессиональную деятельность по профессиям рабочих, муниципальных организаций культуры, а также гражданам, проработавшим не менее 10 лет на указанных должностях в этих организациях, расположенных в сельских населенных пунктах, рабочих поселках (поселках городского типа), вышедшим на пенсию в период работы в этих организациях, у которых  право на указанную меру социальной поддержки  возникло по состоянию на 31 января 2016 года, за исключением вопросов, решение которых отнесено к ведению Российской Федерации </t>
  </si>
  <si>
    <t xml:space="preserve">Субвенций бюджетам муниципальных районов и бюджетам городских округов для осуществления государственных полномочий Чувашской Республики по выплате компенсации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
</t>
  </si>
  <si>
    <t xml:space="preserve">Субвенций бюджетам городских округов для осуществления государственных полномочий Чувашской Республики по ведению учета граждан, нуждающихся в жилых помещениях и имеющих право на государственную поддержку за счет средств республиканского бюджета Чувашской Республики
на строительство (приобретение) жилых помещений,
регистрации и учету граждан, имеющих право на получение социальных выплат для приобретения жилья в связи с переселением из районов Крайнего Севера и приравненных к ним местностей, а также бюджетам муниципальных районов - по расчету и предоставлению субвенций бюджетам поселений для осуществления указанных государственных полномочий
</t>
  </si>
  <si>
    <t xml:space="preserve">  Субвенций бюджетам муниципальных районов и бюджетам городских округов для осуществления государственных полномочий Чувашской Республики по организации и осуществлению деятельности по опеке
и попечительству
</t>
  </si>
  <si>
    <t xml:space="preserve">Субвенций бюджетам муниципальных районов и бюджетам городских округов для осуществления государственных полномочий Чувашской Республики по обеспечению благоустроенными жилыми помещениями
специализированного жилищного фонда по договорам найма специализированных жилых помещений детей-сирот и детей, оставшихся без попечения родителей, лиц из числа детей-сирот и детей, оставшихся без попечения родителей
</t>
  </si>
  <si>
    <t xml:space="preserve">Субвенций бюджетам городских округов для осуществления государственных полномочий Чувашской Республики по обеспечению жилыми помещениями по договорам социального найма категорий граждан, указанных в пункте 3 части 1 статьи 11 закона Чувашской Республики от 17 октября 2005 года N 42 "О регулировании жилищных отношений" и состоящих на учете в качестве нуждающихся в жилых помещениях, бюджетам муниципальных районов по расчету и предоставлению субвенций бюджетам поселений для осуществления указанных государственных полномочий Чувашской Республики
</t>
  </si>
  <si>
    <t xml:space="preserve">Субвенций бюджетам муниципальных районов и бюджетам городских округов для осуществления делегированных государственных полномочий Российской Федерации по назначению и выплате единовременного пособия при передаче ребенка на воспитание в семью </t>
  </si>
  <si>
    <t xml:space="preserve">Субвенций бюджетам муниципальных районов и бюджетам городских округов для осуществления государственных полномочий Чувашской Республики по финансовому обеспечению государственных гарантий
реализации прав на получение общедоступного и бесплатного дошкольного образования в муниципальных дошкольных
образовательных организациях
</t>
  </si>
  <si>
    <t xml:space="preserve">Субвенций бюджетам муниципальных районови бюджетам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
общеобразовательных организациях
</t>
  </si>
  <si>
    <t xml:space="preserve">Субвенций бюджетам муниципальных районов и бюджетам городских округов для осуществления делегированных государственных полномочий
Российской Федерации на государственную регистрацию актов гражданского состояния
</t>
  </si>
  <si>
    <t xml:space="preserve">Субвенций бюджетам муниципальных районов и бюджетам городских округов для осуществления государственных полномочий Чувашской Республики по созданию и обеспечению деятельности административных комиссий для рассмотрения дел об административных правонарушениях
</t>
  </si>
  <si>
    <t xml:space="preserve">Субвенций бюджетам муниципальных районов
и бюджетам городских округов для осуществления государственных полномочий Чувашской Республики по созданию
комиссий по делам несовершеннолетних и защите их прав и организации деятельности таких комиссий
</t>
  </si>
  <si>
    <t xml:space="preserve">Субвенции на финансовое обеспечение  передаваемых государственных полномочий Чувашской Республики по расчёту и предоставлению дотаций на выравнивание бюджетной обеспеченности поселений </t>
  </si>
  <si>
    <t xml:space="preserve">Субвенции  бюджетам муниципальных районов и бюджетам городских округов для осуществления государственных полномочий Чувашской Республики по обеспечению проведения ремонта жилых помещений,
собственниками которых являются дети-сироты и дети, оставшиеся без попечения родителей, а также лица из числа детей-сирот и детей, оставшихся без попечения родителей,
в возрасте от 14 до 23 лет
</t>
  </si>
  <si>
    <t xml:space="preserve">Субвенций бюджетам муниципальных районов и бюджетам городских округов для осуществления государственных полномочий Чувашской Республики в сфере трудовых отношений </t>
  </si>
  <si>
    <t xml:space="preserve">Субвенций бюджетам муниципальных районов и бюджетам городских округов на осуществление государственных полномочий Чувашской Республики по организации проведения на территории поселений и городских округов мероприятий по отлову и содержанию безнадзорных животных, а также по расчету и предоставлению указанных субвенций бюджетам поселений
</t>
  </si>
  <si>
    <t xml:space="preserve">Субвенций бюджетам муниципальных районов и бюджетам городских округов для осуществления государственных полномочий Чувашской Республики по назначению и выплате единовременного денежного пособия
гражданам, усыновившим (удочерившим) ребенка (детей) на территории Чувашской Республики
</t>
  </si>
  <si>
    <t xml:space="preserve">Субвенций бюджетам муниципальных районов для осуществления государственных полномочий Чувашской Республики по расчету и предоставлению субвенций
бюджетам поселений, органы местного самоуправления которых осуществляют полномочия по первичному воинскому учету граждан
</t>
  </si>
  <si>
    <t xml:space="preserve">Субвенций бюджетам городских округов
на осуществление полномочий Российской Федерации по обеспечению жильем граждан, уволенных с военной службы (службы), и приравненных к ним лиц в соответствии
с федеральной целевой программой "Жилище"
на 2015 - 2020 годы
</t>
  </si>
  <si>
    <t>Субвенции - всего</t>
  </si>
  <si>
    <t>Иные межбюджетные трансферты на реализацию мероприятий по развитию общественной инфраструктуры населенных пунктов в рамках празднования Дня Республики</t>
  </si>
  <si>
    <t xml:space="preserve">Иные межбюджетные трансферты бюджетам муниципальных районов и бюджетам городских округов на выплату социальных пособий учащимся общеобразовательных организаций, расположенных на территории Чувашской Республики, нуждающимся в приобретении проездных билетов для проезда между пунктами проживания
и обучения на транспорте городского и пригородного сообщения
на территории Чувашской Республики
</t>
  </si>
  <si>
    <t xml:space="preserve">Иные межбюджетные трансферты на проведение оценки эффективности деятельности органов местного самоуправления </t>
  </si>
  <si>
    <t>Иные межбюджетные трансферты на гранты Главы Чувашской Республики муниципальным районам и городским округам для стимулирования привлечения инвестиций в основной капитал и развитие экономического (налогового) потенциала территорий</t>
  </si>
  <si>
    <t>Иные межбюджетные трансферты - всего</t>
  </si>
  <si>
    <t>ИТОГО</t>
  </si>
  <si>
    <t>Плановые назначения</t>
  </si>
  <si>
    <t>Перечислено</t>
  </si>
  <si>
    <t>% исполнения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</si>
  <si>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</si>
  <si>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</si>
  <si>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</si>
  <si>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</si>
  <si>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</si>
  <si>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</si>
  <si>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</si>
  <si>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</si>
  <si>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</si>
  <si>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</si>
  <si>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</si>
  <si>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</si>
  <si>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</si>
  <si>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</si>
  <si>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</si>
  <si>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</si>
  <si>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</si>
  <si>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</si>
  <si>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</si>
  <si>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</si>
  <si>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</si>
  <si>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г. Алатырь</t>
  </si>
  <si>
    <t>г. Канаш</t>
  </si>
  <si>
    <t>г. Новочебоксарск</t>
  </si>
  <si>
    <t>г. Чебоксары</t>
  </si>
  <si>
    <t>Нераспределенная сумма</t>
  </si>
  <si>
    <t>ВСЕГО</t>
  </si>
  <si>
    <t>г.Шумерля</t>
  </si>
  <si>
    <t xml:space="preserve">Субсидии бюджетам муниципальных районов на софинансирование мероприятий по улучшению жилищных условий граждан, проживающих и работающих в сельской местности, в том числе молодых семей и молодых специалистов, в рамках федеральной целевой программы "Устойчивое развитие сельских территорий на 2014 - 2017 годы и на период до 2020 года"
</t>
  </si>
  <si>
    <t>Субсидии на укрепление материально-технической базы муниципальных образовательных организаций (в части проведения капитального ремонта зданий
муниципальных образовательных организаций)</t>
  </si>
  <si>
    <t>Субсидии на строительство дошкольного образовательного учреждения поз. 1.28 в микрорайоне № 1 жилого района "Новый город" г. Чебоксары Чувашской Республики</t>
  </si>
  <si>
    <t>Субсидии на строительство стадиона АУ ДО "ДЮСШ "Локомотив" (устройство футбольного поля) в г. Канаше</t>
  </si>
  <si>
    <t xml:space="preserve">Субсидии на I этап cтроительства водопровода в с. Порецкое Порецкого района Чувашской Республкии </t>
  </si>
  <si>
    <t>Субсидии на ккрепление материально-технической базы муниципальных образовательных организаций (в части проведения капитального ремонта зданий муниципальных общеобразовательных организаций с целью создания новых мест)</t>
  </si>
  <si>
    <t>Субсидии на строительство многоквартирного жилого до-ма по ул.Горнякова в пос. Буинск Ибресинского района Чувашской Республики (наружные сети и инженерные сооружения)</t>
  </si>
  <si>
    <t>Субсидии на укрепление материально-технической базы муниципальных образовательных организаций (в части приобретения оборудования, инвентаря для оснащения муниципальных образовательных организаций)</t>
  </si>
  <si>
    <t>Субсидии на повышение оплаты труда педагогических работников      муниципальных образовательных организаций дополнительного      образования детей</t>
  </si>
  <si>
    <t>Субсидии на повышение оплаты труда работников муниципальных учреждений культуры</t>
  </si>
  <si>
    <t>Иные межбюджетные трансферты на поддержку инновационных программ в сфере культуры и искусства</t>
  </si>
  <si>
    <t>Иные межбюджетные трансферты на ежегодные денежные поощрения и гранты Главы Чувашской Республики для поддержки инноваций в сфере образования</t>
  </si>
  <si>
    <t>Субсидии на ремонт автомобильной дороги общего пользования местного значения городского поселения по улицам Ленина и Иванова в поселке Вурнары Вурнарского района Чувашской Республики</t>
  </si>
  <si>
    <t>Субсидии на ремонт автомобильной дороги общего пользования местного значения муниципального района "Урмары - Тегешево - Б.Кайбицы" км 0+000 - км 14+880 в Урмарском районе Чувашской Республики</t>
  </si>
  <si>
    <t>Субсидии на ремонт автомобильной дороги общего пользования местного значения муниципального района "Комсомольское - Яльчики" - Новые Шимкусы км 2+200 - км 6+700 в Яльчикском районе Чувашской Республики</t>
  </si>
  <si>
    <t>Субсидии на ремонт автомобильной дороги общего пользования местного значения муниципального района "Аниш" - Нюшкасы на участке км 1+000 - км 7+950 и км 9+840 - км 11+130 в Янтиковском районе Чувашской Республики</t>
  </si>
  <si>
    <t>Субсидии на создание комплекса обеспечивающей инфраструктуры туристско-рекреационного кластера "Этническая Чувашия", Чувашская Республика - электроснабжение этнокомплекса "Амазония", г. Чебоксары</t>
  </si>
  <si>
    <t>Субсидии на здание комплекса обеспечивающей инфраструктуры туристско-рекреационного кластера "Этническая Чувашия" Чувашской Республики - водоснабжение и водоотведение этнокомплекса "Амазония", г. Чебоксары</t>
  </si>
  <si>
    <t>Субсидии на создание и эксплуатация прикладных информационных систем поддержки выполнения (оказания) органами исполнительной власти Чувашской Республики основных функций (услуг)</t>
  </si>
  <si>
    <t>Субсидии на реализацию новых организационно-экономических моделей и стандартов в дошкольном образовании путем разработки нормативно-методической базы и экспертно-аналитическое сопровождение ее внедрения</t>
  </si>
  <si>
    <t>Субсидии на создание сети школ, реализующих инновационные программы для отработки новых технологий и содержания обучения и воспитания, через конкурсную поддержку школьных инициатив и сетевых проектов</t>
  </si>
  <si>
    <t>Сведения о предоставленных из республиканского бюджета Чувашской Республики межбюджетных трансфертах бюджетам муниципальных образований за 9 месяцев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</si>
</sst>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ET"/>
    </font>
    <font>
      <b/>
      <sz val="20"/>
      <color theme="1"/>
      <name val="TimesET"/>
    </font>
    <font>
      <sz val="10"/>
      <color theme="1"/>
      <name val="Arial Cyr"/>
      <charset val="204"/>
    </font>
    <font>
      <b/>
      <sz val="11"/>
      <color theme="1"/>
      <name val="TimesET"/>
    </font>
    <font>
      <b/>
      <sz val="16"/>
      <color theme="1"/>
      <name val="TimesET"/>
    </font>
    <font>
      <sz val="10"/>
      <color theme="1"/>
      <name val="TimesET"/>
    </font>
    <font>
      <sz val="8"/>
      <color theme="1"/>
      <name val="TimesET"/>
    </font>
    <font>
      <sz val="8.5"/>
      <color theme="1"/>
      <name val="TimesET"/>
    </font>
    <font>
      <sz val="9"/>
      <color theme="1"/>
      <name val="TimesET"/>
    </font>
    <font>
      <b/>
      <sz val="10"/>
      <color theme="1"/>
      <name val="Arial Cyr"/>
      <charset val="204"/>
    </font>
    <font>
      <sz val="12"/>
      <color theme="1"/>
      <name val="TimesET"/>
    </font>
    <font>
      <b/>
      <sz val="12"/>
      <color theme="1"/>
      <name val="TimesET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b/>
      <sz val="12"/>
      <name val="TimesET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C0C0C0"/>
      </patternFill>
    </fill>
    <fill>
      <patternFill patternType="solid">
        <fgColor rgb="FFCCFFFF"/>
      </patternFill>
    </fill>
    <fill>
      <patternFill patternType="solid">
        <fgColor indexed="65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1">
    <xf numFmtId="0" fontId="0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5" fillId="0" borderId="0"/>
    <xf numFmtId="0" fontId="16" fillId="4" borderId="0"/>
    <xf numFmtId="0" fontId="16" fillId="0" borderId="0">
      <alignment wrapText="1"/>
    </xf>
    <xf numFmtId="0" fontId="16" fillId="0" borderId="0"/>
    <xf numFmtId="0" fontId="17" fillId="0" borderId="0">
      <alignment horizontal="center" wrapText="1"/>
    </xf>
    <xf numFmtId="0" fontId="17" fillId="0" borderId="0">
      <alignment horizontal="center"/>
    </xf>
    <xf numFmtId="0" fontId="16" fillId="0" borderId="0">
      <alignment horizontal="right"/>
    </xf>
    <xf numFmtId="0" fontId="16" fillId="4" borderId="6"/>
    <xf numFmtId="0" fontId="16" fillId="0" borderId="7">
      <alignment horizontal="center" vertical="center" wrapText="1"/>
    </xf>
    <xf numFmtId="0" fontId="16" fillId="4" borderId="8"/>
    <xf numFmtId="49" fontId="16" fillId="0" borderId="7">
      <alignment horizontal="left" vertical="top" wrapText="1" indent="2"/>
    </xf>
    <xf numFmtId="49" fontId="16" fillId="0" borderId="7">
      <alignment horizontal="center" vertical="top" shrinkToFit="1"/>
    </xf>
    <xf numFmtId="4" fontId="16" fillId="0" borderId="7">
      <alignment horizontal="right" vertical="top" shrinkToFit="1"/>
    </xf>
    <xf numFmtId="10" fontId="16" fillId="0" borderId="7">
      <alignment horizontal="right" vertical="top" shrinkToFit="1"/>
    </xf>
    <xf numFmtId="0" fontId="16" fillId="4" borderId="8">
      <alignment shrinkToFit="1"/>
    </xf>
    <xf numFmtId="0" fontId="18" fillId="0" borderId="7">
      <alignment horizontal="left"/>
    </xf>
    <xf numFmtId="4" fontId="18" fillId="2" borderId="7">
      <alignment horizontal="right" vertical="top" shrinkToFit="1"/>
    </xf>
    <xf numFmtId="10" fontId="18" fillId="2" borderId="7">
      <alignment horizontal="right" vertical="top" shrinkToFit="1"/>
    </xf>
    <xf numFmtId="0" fontId="16" fillId="4" borderId="9"/>
    <xf numFmtId="0" fontId="16" fillId="0" borderId="0">
      <alignment horizontal="left" wrapText="1"/>
    </xf>
    <xf numFmtId="0" fontId="18" fillId="0" borderId="7">
      <alignment vertical="top" wrapText="1"/>
    </xf>
    <xf numFmtId="4" fontId="18" fillId="5" borderId="7">
      <alignment horizontal="right" vertical="top" shrinkToFit="1"/>
    </xf>
    <xf numFmtId="10" fontId="18" fillId="5" borderId="7">
      <alignment horizontal="right" vertical="top" shrinkToFit="1"/>
    </xf>
    <xf numFmtId="0" fontId="16" fillId="4" borderId="8">
      <alignment horizontal="center"/>
    </xf>
    <xf numFmtId="0" fontId="16" fillId="4" borderId="8">
      <alignment horizontal="left"/>
    </xf>
    <xf numFmtId="0" fontId="16" fillId="4" borderId="9">
      <alignment horizontal="center"/>
    </xf>
    <xf numFmtId="0" fontId="16" fillId="4" borderId="9">
      <alignment horizontal="left"/>
    </xf>
    <xf numFmtId="0" fontId="1" fillId="0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15" fillId="0" borderId="0"/>
    <xf numFmtId="0" fontId="1" fillId="2" borderId="1" applyNumberFormat="0" applyFont="0" applyAlignment="0" applyProtection="0"/>
  </cellStyleXfs>
  <cellXfs count="50">
    <xf numFmtId="0" fontId="0" fillId="0" borderId="0" xfId="0"/>
    <xf numFmtId="0" fontId="3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4" fontId="3" fillId="3" borderId="0" xfId="0" applyNumberFormat="1" applyFont="1" applyFill="1" applyAlignment="1">
      <alignment horizontal="center"/>
    </xf>
    <xf numFmtId="4" fontId="3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4" fontId="12" fillId="3" borderId="0" xfId="0" applyNumberFormat="1" applyFont="1" applyFill="1"/>
    <xf numFmtId="164" fontId="3" fillId="3" borderId="2" xfId="0" applyNumberFormat="1" applyFont="1" applyFill="1" applyBorder="1" applyAlignment="1">
      <alignment horizontal="center" vertical="center" wrapText="1"/>
    </xf>
    <xf numFmtId="4" fontId="12" fillId="0" borderId="0" xfId="0" applyNumberFormat="1" applyFont="1"/>
    <xf numFmtId="165" fontId="13" fillId="3" borderId="2" xfId="0" applyNumberFormat="1" applyFont="1" applyFill="1" applyBorder="1" applyAlignment="1">
      <alignment vertical="center" wrapText="1"/>
    </xf>
    <xf numFmtId="165" fontId="13" fillId="3" borderId="2" xfId="0" applyNumberFormat="1" applyFont="1" applyFill="1" applyBorder="1" applyAlignment="1">
      <alignment horizontal="right" wrapText="1"/>
    </xf>
    <xf numFmtId="165" fontId="14" fillId="3" borderId="2" xfId="0" applyNumberFormat="1" applyFont="1" applyFill="1" applyBorder="1" applyAlignment="1">
      <alignment horizontal="right" wrapText="1"/>
    </xf>
    <xf numFmtId="165" fontId="14" fillId="3" borderId="2" xfId="0" applyNumberFormat="1" applyFont="1" applyFill="1" applyBorder="1" applyAlignment="1">
      <alignment horizontal="right"/>
    </xf>
    <xf numFmtId="4" fontId="5" fillId="3" borderId="0" xfId="0" applyNumberFormat="1" applyFont="1" applyFill="1"/>
    <xf numFmtId="0" fontId="14" fillId="3" borderId="2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vertical="center" wrapText="1"/>
    </xf>
    <xf numFmtId="165" fontId="13" fillId="3" borderId="2" xfId="0" applyNumberFormat="1" applyFont="1" applyFill="1" applyBorder="1" applyAlignment="1">
      <alignment wrapText="1"/>
    </xf>
    <xf numFmtId="49" fontId="14" fillId="3" borderId="2" xfId="0" applyNumberFormat="1" applyFont="1" applyFill="1" applyBorder="1" applyAlignment="1">
      <alignment wrapText="1"/>
    </xf>
    <xf numFmtId="0" fontId="5" fillId="0" borderId="0" xfId="0" applyFont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3" borderId="0" xfId="0" applyFont="1" applyFill="1" applyAlignment="1">
      <alignment vertical="center" wrapText="1"/>
    </xf>
    <xf numFmtId="165" fontId="19" fillId="3" borderId="2" xfId="0" applyNumberFormat="1" applyFont="1" applyFill="1" applyBorder="1" applyAlignment="1">
      <alignment horizontal="right" wrapText="1"/>
    </xf>
    <xf numFmtId="164" fontId="3" fillId="3" borderId="3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 wrapText="1"/>
    </xf>
    <xf numFmtId="164" fontId="7" fillId="3" borderId="3" xfId="0" applyNumberFormat="1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center" vertical="center" wrapText="1"/>
    </xf>
    <xf numFmtId="164" fontId="9" fillId="3" borderId="3" xfId="0" applyNumberFormat="1" applyFont="1" applyFill="1" applyBorder="1" applyAlignment="1">
      <alignment horizontal="center" vertical="center" wrapText="1"/>
    </xf>
    <xf numFmtId="164" fontId="9" fillId="3" borderId="4" xfId="0" applyNumberFormat="1" applyFont="1" applyFill="1" applyBorder="1" applyAlignment="1">
      <alignment horizontal="center" vertical="center" wrapText="1"/>
    </xf>
    <xf numFmtId="164" fontId="9" fillId="3" borderId="5" xfId="0" applyNumberFormat="1" applyFont="1" applyFill="1" applyBorder="1" applyAlignment="1">
      <alignment horizontal="center" vertical="center" wrapText="1"/>
    </xf>
    <xf numFmtId="164" fontId="10" fillId="3" borderId="3" xfId="0" applyNumberFormat="1" applyFont="1" applyFill="1" applyBorder="1" applyAlignment="1">
      <alignment horizontal="center" vertical="center" wrapText="1"/>
    </xf>
    <xf numFmtId="164" fontId="10" fillId="3" borderId="4" xfId="0" applyNumberFormat="1" applyFont="1" applyFill="1" applyBorder="1" applyAlignment="1">
      <alignment horizontal="center" vertical="center" wrapText="1"/>
    </xf>
    <xf numFmtId="164" fontId="10" fillId="3" borderId="5" xfId="0" applyNumberFormat="1" applyFont="1" applyFill="1" applyBorder="1" applyAlignment="1">
      <alignment horizontal="center" vertical="center" wrapText="1"/>
    </xf>
    <xf numFmtId="164" fontId="11" fillId="3" borderId="3" xfId="0" applyNumberFormat="1" applyFont="1" applyFill="1" applyBorder="1" applyAlignment="1">
      <alignment horizontal="center" vertical="center" wrapText="1"/>
    </xf>
    <xf numFmtId="164" fontId="11" fillId="3" borderId="4" xfId="0" applyNumberFormat="1" applyFont="1" applyFill="1" applyBorder="1" applyAlignment="1">
      <alignment horizontal="center" vertical="center" wrapText="1"/>
    </xf>
    <xf numFmtId="164" fontId="11" fillId="3" borderId="5" xfId="0" applyNumberFormat="1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64" fontId="8" fillId="3" borderId="3" xfId="0" applyNumberFormat="1" applyFont="1" applyFill="1" applyBorder="1" applyAlignment="1">
      <alignment horizontal="center" vertical="center" wrapText="1"/>
    </xf>
    <xf numFmtId="164" fontId="8" fillId="3" borderId="4" xfId="0" applyNumberFormat="1" applyFont="1" applyFill="1" applyBorder="1" applyAlignment="1">
      <alignment horizontal="center" vertical="center" wrapText="1"/>
    </xf>
    <xf numFmtId="164" fontId="8" fillId="3" borderId="5" xfId="0" applyNumberFormat="1" applyFont="1" applyFill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</cellXfs>
  <cellStyles count="41">
    <cellStyle name="br" xfId="1"/>
    <cellStyle name="col" xfId="2"/>
    <cellStyle name="style0" xfId="3"/>
    <cellStyle name="td" xfId="4"/>
    <cellStyle name="tr" xfId="5"/>
    <cellStyle name="xl21" xfId="6"/>
    <cellStyle name="xl22" xfId="7"/>
    <cellStyle name="xl23" xfId="8"/>
    <cellStyle name="xl24" xfId="9"/>
    <cellStyle name="xl25" xfId="10"/>
    <cellStyle name="xl26" xfId="11"/>
    <cellStyle name="xl27" xfId="12"/>
    <cellStyle name="xl28" xfId="13"/>
    <cellStyle name="xl29" xfId="14"/>
    <cellStyle name="xl30" xfId="15"/>
    <cellStyle name="xl31" xfId="16"/>
    <cellStyle name="xl32" xfId="17"/>
    <cellStyle name="xl33" xfId="18"/>
    <cellStyle name="xl34" xfId="19"/>
    <cellStyle name="xl35" xfId="20"/>
    <cellStyle name="xl36" xfId="21"/>
    <cellStyle name="xl37" xfId="22"/>
    <cellStyle name="xl38" xfId="23"/>
    <cellStyle name="xl39" xfId="24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Обычный" xfId="0" builtinId="0"/>
    <cellStyle name="Обычный 2" xfId="32"/>
    <cellStyle name="Обычный 3" xfId="33"/>
    <cellStyle name="Обычный 4" xfId="34"/>
    <cellStyle name="Обычный 5" xfId="35"/>
    <cellStyle name="Обычный 6" xfId="36"/>
    <cellStyle name="Обычный 7" xfId="37"/>
    <cellStyle name="Обычный 8" xfId="38"/>
    <cellStyle name="Обычный 9" xfId="39"/>
    <cellStyle name="Примечание 2" xfId="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J34"/>
  <sheetViews>
    <sheetView tabSelected="1" view="pageBreakPreview" zoomScale="75" zoomScaleNormal="80" zoomScaleSheetLayoutView="75" workbookViewId="0">
      <pane xSplit="1" ySplit="4" topLeftCell="B5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29.5703125" defaultRowHeight="12.75"/>
  <cols>
    <col min="1" max="1" width="22" style="24" customWidth="1"/>
    <col min="2" max="3" width="16.5703125" style="25" customWidth="1"/>
    <col min="4" max="4" width="14.85546875" style="25" customWidth="1"/>
    <col min="5" max="6" width="16.5703125" style="25" customWidth="1"/>
    <col min="7" max="7" width="14.140625" style="25" customWidth="1"/>
    <col min="8" max="9" width="16.5703125" style="26" customWidth="1"/>
    <col min="10" max="10" width="13.85546875" style="26" customWidth="1"/>
    <col min="11" max="12" width="16.5703125" style="25" customWidth="1"/>
    <col min="13" max="13" width="15.42578125" style="25" customWidth="1"/>
    <col min="14" max="15" width="16.5703125" style="25" customWidth="1"/>
    <col min="16" max="16" width="14.85546875" style="25" customWidth="1"/>
    <col min="17" max="17" width="17.5703125" style="25" customWidth="1"/>
    <col min="18" max="18" width="15.85546875" style="25" customWidth="1"/>
    <col min="19" max="19" width="15" style="25" customWidth="1"/>
    <col min="20" max="20" width="17.5703125" style="25" customWidth="1"/>
    <col min="21" max="21" width="15.42578125" style="25" customWidth="1"/>
    <col min="22" max="22" width="14.85546875" style="25" customWidth="1"/>
    <col min="23" max="23" width="17.5703125" style="25" customWidth="1"/>
    <col min="24" max="24" width="16" style="25" customWidth="1"/>
    <col min="25" max="25" width="15" style="25" customWidth="1"/>
    <col min="26" max="26" width="17.5703125" style="25" customWidth="1"/>
    <col min="27" max="27" width="16.42578125" style="25" customWidth="1"/>
    <col min="28" max="28" width="15.140625" style="25" customWidth="1"/>
    <col min="29" max="29" width="17.5703125" style="25" customWidth="1"/>
    <col min="30" max="30" width="15.85546875" style="25" customWidth="1"/>
    <col min="31" max="31" width="14.28515625" style="25" customWidth="1"/>
    <col min="32" max="33" width="17.5703125" style="25" customWidth="1"/>
    <col min="34" max="34" width="15.140625" style="25" customWidth="1"/>
    <col min="35" max="35" width="17.5703125" style="25" customWidth="1"/>
    <col min="36" max="36" width="15.85546875" style="25" customWidth="1"/>
    <col min="37" max="37" width="15.28515625" style="25" customWidth="1"/>
    <col min="38" max="38" width="17.5703125" style="25" customWidth="1"/>
    <col min="39" max="39" width="14.28515625" style="25" customWidth="1"/>
    <col min="40" max="40" width="15" style="25" customWidth="1"/>
    <col min="41" max="41" width="17.5703125" style="25" customWidth="1"/>
    <col min="42" max="42" width="14.5703125" style="25" customWidth="1"/>
    <col min="43" max="43" width="15.140625" style="25" customWidth="1"/>
    <col min="44" max="44" width="16.85546875" style="25" customWidth="1"/>
    <col min="45" max="45" width="16" style="25" customWidth="1"/>
    <col min="46" max="46" width="15.140625" style="25" customWidth="1"/>
    <col min="47" max="47" width="17.5703125" style="25" customWidth="1"/>
    <col min="48" max="48" width="15.42578125" style="25" customWidth="1"/>
    <col min="49" max="49" width="15.28515625" style="25" customWidth="1"/>
    <col min="50" max="50" width="17.5703125" style="25" customWidth="1"/>
    <col min="51" max="51" width="16" style="25" customWidth="1"/>
    <col min="52" max="52" width="14.85546875" style="25" customWidth="1"/>
    <col min="53" max="53" width="17.5703125" style="25" customWidth="1"/>
    <col min="54" max="54" width="16" style="25" customWidth="1"/>
    <col min="55" max="55" width="15" style="25" customWidth="1"/>
    <col min="56" max="56" width="17.5703125" style="25" customWidth="1"/>
    <col min="57" max="57" width="16.42578125" style="25" customWidth="1"/>
    <col min="58" max="58" width="14.7109375" style="25" customWidth="1"/>
    <col min="59" max="59" width="17.5703125" style="25" customWidth="1"/>
    <col min="60" max="60" width="15.42578125" style="25" customWidth="1"/>
    <col min="61" max="61" width="14" style="25" customWidth="1"/>
    <col min="62" max="62" width="17.5703125" style="26" customWidth="1"/>
    <col min="63" max="63" width="16.85546875" style="26" customWidth="1"/>
    <col min="64" max="67" width="14.28515625" style="26" customWidth="1"/>
    <col min="68" max="69" width="17.5703125" style="25" customWidth="1"/>
    <col min="70" max="70" width="14.7109375" style="25" customWidth="1"/>
    <col min="71" max="71" width="17.5703125" style="25" customWidth="1"/>
    <col min="72" max="72" width="16.28515625" style="25" customWidth="1"/>
    <col min="73" max="73" width="14.5703125" style="25" customWidth="1"/>
    <col min="74" max="74" width="17.5703125" style="25" customWidth="1"/>
    <col min="75" max="75" width="15.28515625" style="25" customWidth="1"/>
    <col min="76" max="76" width="14.7109375" style="25" customWidth="1"/>
    <col min="77" max="77" width="17.5703125" style="25" customWidth="1"/>
    <col min="78" max="78" width="15.28515625" style="25" customWidth="1"/>
    <col min="79" max="79" width="14.5703125" style="25" customWidth="1"/>
    <col min="80" max="80" width="17.5703125" style="25" customWidth="1"/>
    <col min="81" max="81" width="15.7109375" style="25" customWidth="1"/>
    <col min="82" max="82" width="15.42578125" style="25" customWidth="1"/>
    <col min="83" max="83" width="17.5703125" style="25" customWidth="1"/>
    <col min="84" max="84" width="16.42578125" style="25" customWidth="1"/>
    <col min="85" max="85" width="15.140625" style="25" customWidth="1"/>
    <col min="86" max="86" width="17.5703125" style="25" customWidth="1"/>
    <col min="87" max="87" width="15" style="25" customWidth="1"/>
    <col min="88" max="88" width="14.28515625" style="25" customWidth="1"/>
    <col min="89" max="89" width="17.5703125" style="25" customWidth="1"/>
    <col min="90" max="90" width="14.140625" style="25" customWidth="1"/>
    <col min="91" max="91" width="15.140625" style="25" customWidth="1"/>
    <col min="92" max="92" width="17.5703125" style="25" customWidth="1"/>
    <col min="93" max="94" width="14.5703125" style="25" customWidth="1"/>
    <col min="95" max="96" width="17.5703125" style="25" customWidth="1"/>
    <col min="97" max="97" width="14.85546875" style="25" customWidth="1"/>
    <col min="98" max="98" width="17.5703125" style="25" customWidth="1"/>
    <col min="99" max="99" width="16.42578125" style="25" customWidth="1"/>
    <col min="100" max="100" width="14.140625" style="25" customWidth="1"/>
    <col min="101" max="101" width="17.5703125" style="25" customWidth="1"/>
    <col min="102" max="102" width="15.42578125" style="25" customWidth="1"/>
    <col min="103" max="103" width="14.7109375" style="25" customWidth="1"/>
    <col min="104" max="104" width="17.5703125" style="25" customWidth="1"/>
    <col min="105" max="105" width="14.28515625" style="25" customWidth="1"/>
    <col min="106" max="106" width="14.5703125" style="25" customWidth="1"/>
    <col min="107" max="121" width="15.42578125" style="25" customWidth="1"/>
    <col min="122" max="122" width="17.5703125" style="25" customWidth="1"/>
    <col min="123" max="123" width="15.85546875" style="25" customWidth="1"/>
    <col min="124" max="124" width="14" style="25" customWidth="1"/>
    <col min="125" max="125" width="17.5703125" style="25" customWidth="1"/>
    <col min="126" max="126" width="15.140625" style="25" customWidth="1"/>
    <col min="127" max="127" width="13.28515625" style="25" customWidth="1"/>
    <col min="128" max="128" width="17.5703125" style="25" customWidth="1"/>
    <col min="129" max="129" width="14.85546875" style="25" customWidth="1"/>
    <col min="130" max="130" width="13.7109375" style="25" customWidth="1"/>
    <col min="131" max="131" width="17.5703125" style="25" customWidth="1"/>
    <col min="132" max="132" width="14.140625" style="25" customWidth="1"/>
    <col min="133" max="133" width="14.28515625" style="25" customWidth="1"/>
    <col min="134" max="134" width="17.5703125" style="25" customWidth="1"/>
    <col min="135" max="135" width="12.28515625" style="25" customWidth="1"/>
    <col min="136" max="136" width="14.28515625" style="25" customWidth="1"/>
    <col min="137" max="137" width="17.5703125" style="25" customWidth="1"/>
    <col min="138" max="138" width="16.42578125" style="25" customWidth="1"/>
    <col min="139" max="139" width="14.7109375" style="25" customWidth="1"/>
    <col min="140" max="140" width="17.5703125" style="25" customWidth="1"/>
    <col min="141" max="141" width="16" style="25" customWidth="1"/>
    <col min="142" max="142" width="15.140625" style="25" customWidth="1"/>
    <col min="143" max="143" width="17.5703125" style="25" customWidth="1"/>
    <col min="144" max="144" width="15.140625" style="25" customWidth="1"/>
    <col min="145" max="145" width="14.85546875" style="25" customWidth="1"/>
    <col min="146" max="146" width="17.5703125" style="25" customWidth="1"/>
    <col min="147" max="147" width="16" style="25" customWidth="1"/>
    <col min="148" max="148" width="15.42578125" style="25" customWidth="1"/>
    <col min="149" max="149" width="17.5703125" style="25" customWidth="1"/>
    <col min="150" max="150" width="14.85546875" style="25" customWidth="1"/>
    <col min="151" max="151" width="15.42578125" style="25" customWidth="1"/>
    <col min="152" max="152" width="17.5703125" style="25" customWidth="1"/>
    <col min="153" max="153" width="15.85546875" style="25" customWidth="1"/>
    <col min="154" max="154" width="15.140625" style="25" customWidth="1"/>
    <col min="155" max="155" width="17.5703125" style="25" customWidth="1"/>
    <col min="156" max="156" width="15.42578125" style="25" customWidth="1"/>
    <col min="157" max="157" width="15.28515625" style="25" customWidth="1"/>
    <col min="158" max="158" width="17.5703125" style="25" customWidth="1"/>
    <col min="159" max="159" width="16" style="25" customWidth="1"/>
    <col min="160" max="160" width="15.28515625" style="25" customWidth="1"/>
    <col min="161" max="161" width="17.5703125" style="25" customWidth="1"/>
    <col min="162" max="162" width="15.85546875" style="25" customWidth="1"/>
    <col min="163" max="163" width="14.5703125" style="25" customWidth="1"/>
    <col min="164" max="164" width="17.5703125" style="25" customWidth="1"/>
    <col min="165" max="165" width="15.28515625" style="25" customWidth="1"/>
    <col min="166" max="178" width="15" style="25" customWidth="1"/>
    <col min="179" max="179" width="16.28515625" style="25" customWidth="1"/>
    <col min="180" max="180" width="16.85546875" style="25" customWidth="1"/>
    <col min="181" max="187" width="15" style="25" customWidth="1"/>
    <col min="188" max="188" width="17.5703125" style="26" customWidth="1"/>
    <col min="189" max="189" width="15.85546875" style="26" customWidth="1"/>
    <col min="190" max="190" width="15.28515625" style="26" customWidth="1"/>
    <col min="191" max="191" width="17.5703125" style="25" customWidth="1"/>
    <col min="192" max="192" width="16.28515625" style="25" customWidth="1"/>
    <col min="193" max="193" width="15.42578125" style="25" customWidth="1"/>
    <col min="194" max="194" width="17.5703125" style="25" customWidth="1"/>
    <col min="195" max="195" width="14.7109375" style="25" customWidth="1"/>
    <col min="196" max="196" width="14.85546875" style="25" customWidth="1"/>
    <col min="197" max="197" width="17.5703125" style="25" customWidth="1"/>
    <col min="198" max="202" width="14.85546875" style="25" customWidth="1"/>
    <col min="203" max="203" width="16.140625" style="25" customWidth="1"/>
    <col min="204" max="205" width="14.85546875" style="25" customWidth="1"/>
    <col min="206" max="206" width="16.42578125" style="25" customWidth="1"/>
    <col min="207" max="208" width="14.85546875" style="25" customWidth="1"/>
    <col min="209" max="209" width="15.85546875" style="25" customWidth="1"/>
    <col min="210" max="214" width="14.85546875" style="25" customWidth="1"/>
    <col min="215" max="215" width="16.5703125" style="25" customWidth="1"/>
    <col min="216" max="217" width="14.85546875" style="25" customWidth="1"/>
    <col min="218" max="218" width="16.140625" style="25" customWidth="1"/>
    <col min="219" max="220" width="14.85546875" style="25" customWidth="1"/>
    <col min="221" max="221" width="16" style="25" customWidth="1"/>
    <col min="222" max="223" width="14.85546875" style="25" customWidth="1"/>
    <col min="224" max="224" width="16.5703125" style="25" customWidth="1"/>
    <col min="225" max="232" width="14.85546875" style="25" customWidth="1"/>
    <col min="233" max="233" width="17.5703125" style="26" customWidth="1"/>
    <col min="234" max="234" width="16.85546875" style="26" customWidth="1"/>
    <col min="235" max="235" width="14.5703125" style="26" customWidth="1"/>
    <col min="236" max="236" width="17.5703125" style="25" customWidth="1"/>
    <col min="237" max="237" width="13.5703125" style="25" customWidth="1"/>
    <col min="238" max="238" width="14.85546875" style="25" customWidth="1"/>
    <col min="239" max="239" width="18.5703125" style="25" customWidth="1"/>
    <col min="240" max="240" width="15.5703125" style="25" customWidth="1"/>
    <col min="241" max="241" width="18.5703125" style="25" customWidth="1"/>
    <col min="242" max="243" width="16.28515625" style="25" customWidth="1"/>
    <col min="244" max="244" width="15" style="25" customWidth="1"/>
    <col min="245" max="246" width="16.28515625" style="25" customWidth="1"/>
    <col min="247" max="247" width="15.140625" style="25" customWidth="1"/>
    <col min="248" max="249" width="16.28515625" style="25" customWidth="1"/>
    <col min="250" max="250" width="15" style="25" customWidth="1"/>
    <col min="251" max="251" width="17.5703125" style="25" customWidth="1"/>
    <col min="252" max="252" width="15.7109375" style="25" customWidth="1"/>
    <col min="253" max="253" width="13.5703125" style="25" customWidth="1"/>
    <col min="254" max="255" width="17.5703125" style="25" customWidth="1"/>
    <col min="256" max="256" width="14.85546875" style="25" customWidth="1"/>
    <col min="257" max="257" width="17.5703125" style="25" customWidth="1"/>
    <col min="258" max="258" width="15.28515625" style="25" customWidth="1"/>
    <col min="259" max="259" width="14.7109375" style="25" customWidth="1"/>
    <col min="260" max="260" width="17.5703125" style="25" customWidth="1"/>
    <col min="261" max="261" width="15.28515625" style="25" customWidth="1"/>
    <col min="262" max="262" width="14.5703125" style="25" customWidth="1"/>
    <col min="263" max="263" width="17.5703125" style="25" customWidth="1"/>
    <col min="264" max="264" width="15.7109375" style="25" customWidth="1"/>
    <col min="265" max="265" width="15.140625" style="25" customWidth="1"/>
    <col min="266" max="266" width="17.5703125" style="25" customWidth="1"/>
    <col min="267" max="267" width="15" style="25" customWidth="1"/>
    <col min="268" max="268" width="15.42578125" style="25" customWidth="1"/>
    <col min="269" max="269" width="17.5703125" style="25" customWidth="1"/>
    <col min="270" max="270" width="15.7109375" style="25" customWidth="1"/>
    <col min="271" max="271" width="14.7109375" style="25" customWidth="1"/>
    <col min="272" max="273" width="17.5703125" style="25" customWidth="1"/>
    <col min="274" max="274" width="14.42578125" style="25" customWidth="1"/>
    <col min="275" max="275" width="17.5703125" style="25" customWidth="1"/>
    <col min="276" max="276" width="15.85546875" style="25" customWidth="1"/>
    <col min="277" max="277" width="13.5703125" style="25" customWidth="1"/>
    <col min="278" max="278" width="17.5703125" style="25" customWidth="1"/>
    <col min="279" max="279" width="16.42578125" style="25" customWidth="1"/>
    <col min="280" max="280" width="14.7109375" style="25" customWidth="1"/>
    <col min="281" max="281" width="17.5703125" style="25" customWidth="1"/>
    <col min="282" max="282" width="16.42578125" style="25" customWidth="1"/>
    <col min="283" max="283" width="14" style="25" customWidth="1"/>
    <col min="284" max="284" width="17.5703125" style="25" customWidth="1"/>
    <col min="285" max="285" width="15.42578125" style="25" customWidth="1"/>
    <col min="286" max="286" width="13.7109375" style="25" customWidth="1"/>
    <col min="287" max="287" width="17.5703125" style="25" customWidth="1"/>
    <col min="288" max="288" width="16" style="25" customWidth="1"/>
    <col min="289" max="289" width="14.5703125" style="25" customWidth="1"/>
    <col min="290" max="290" width="17.5703125" style="25" customWidth="1"/>
    <col min="291" max="291" width="14.85546875" style="25" customWidth="1"/>
    <col min="292" max="292" width="14.7109375" style="25" customWidth="1"/>
    <col min="293" max="293" width="17.5703125" style="25" customWidth="1"/>
    <col min="294" max="294" width="16.42578125" style="25" customWidth="1"/>
    <col min="295" max="295" width="14.7109375" style="25" customWidth="1"/>
    <col min="296" max="296" width="17.5703125" style="26" customWidth="1"/>
    <col min="297" max="297" width="16" style="26" customWidth="1"/>
    <col min="298" max="298" width="15.42578125" style="26" customWidth="1"/>
    <col min="299" max="299" width="17.5703125" style="25" customWidth="1"/>
    <col min="300" max="300" width="15.140625" style="25" customWidth="1"/>
    <col min="301" max="301" width="14.7109375" style="25" customWidth="1"/>
    <col min="302" max="302" width="17.5703125" style="25" customWidth="1"/>
    <col min="303" max="303" width="15.85546875" style="25" customWidth="1"/>
    <col min="304" max="304" width="14.5703125" style="25" customWidth="1"/>
    <col min="305" max="305" width="17.5703125" style="25" customWidth="1"/>
    <col min="306" max="307" width="15.28515625" style="25" customWidth="1"/>
    <col min="308" max="308" width="17.5703125" style="25" customWidth="1"/>
    <col min="309" max="309" width="16.28515625" style="25" customWidth="1"/>
    <col min="310" max="316" width="15.42578125" style="25" customWidth="1"/>
    <col min="317" max="317" width="17.5703125" style="26" customWidth="1"/>
    <col min="318" max="318" width="15.85546875" style="26" customWidth="1"/>
    <col min="319" max="319" width="15.140625" style="26" customWidth="1"/>
    <col min="320" max="320" width="17.5703125" style="25" customWidth="1"/>
    <col min="321" max="321" width="18.7109375" style="14" customWidth="1"/>
    <col min="322" max="322" width="15" style="14" customWidth="1"/>
    <col min="323" max="16384" width="29.5703125" style="14"/>
  </cols>
  <sheetData>
    <row r="1" spans="1:322" s="9" customFormat="1" ht="57" customHeight="1">
      <c r="A1" s="1"/>
      <c r="B1" s="44" t="s">
        <v>140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2"/>
      <c r="Q1" s="3"/>
      <c r="R1" s="3"/>
      <c r="S1" s="3"/>
      <c r="T1" s="3"/>
      <c r="U1" s="3"/>
      <c r="V1" s="3"/>
      <c r="W1" s="3"/>
      <c r="X1" s="3"/>
      <c r="Y1" s="3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3"/>
      <c r="BB1" s="3"/>
      <c r="BC1" s="3"/>
      <c r="BD1" s="4"/>
      <c r="BE1" s="4"/>
      <c r="BF1" s="4"/>
      <c r="BG1" s="4"/>
      <c r="BH1" s="4"/>
      <c r="BI1" s="4"/>
      <c r="BJ1" s="5"/>
      <c r="BK1" s="5"/>
      <c r="BL1" s="5"/>
      <c r="BM1" s="5"/>
      <c r="BN1" s="5"/>
      <c r="BO1" s="5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6"/>
      <c r="GG1" s="6"/>
      <c r="GH1" s="6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6"/>
      <c r="HZ1" s="6"/>
      <c r="IA1" s="6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6"/>
      <c r="KH1" s="6"/>
      <c r="KI1" s="6"/>
      <c r="KJ1" s="6"/>
      <c r="KK1" s="6"/>
      <c r="KL1" s="6"/>
      <c r="KM1" s="3"/>
      <c r="KN1" s="3"/>
      <c r="KO1" s="3"/>
      <c r="KP1" s="3"/>
      <c r="KQ1" s="3"/>
      <c r="KR1" s="3"/>
      <c r="KS1" s="3"/>
      <c r="KT1" s="3"/>
      <c r="KU1" s="3"/>
      <c r="KV1" s="3"/>
      <c r="KW1" s="4"/>
      <c r="KX1" s="4"/>
      <c r="KY1" s="4"/>
      <c r="KZ1" s="4"/>
      <c r="LA1" s="4"/>
      <c r="LB1" s="4"/>
      <c r="LC1" s="4"/>
      <c r="LD1" s="4"/>
      <c r="LE1" s="7"/>
      <c r="LF1" s="7"/>
      <c r="LG1" s="7"/>
      <c r="LH1" s="7"/>
      <c r="LI1" s="8"/>
      <c r="LJ1" s="8"/>
    </row>
    <row r="2" spans="1:322" s="9" customFormat="1" ht="31.5" customHeight="1">
      <c r="A2" s="10"/>
      <c r="B2" s="3"/>
      <c r="C2" s="3"/>
      <c r="D2" s="3"/>
      <c r="E2" s="3"/>
      <c r="F2" s="3"/>
      <c r="G2" s="3"/>
      <c r="H2" s="6"/>
      <c r="I2" s="6"/>
      <c r="J2" s="6"/>
      <c r="K2" s="3"/>
      <c r="L2" s="3"/>
      <c r="M2" s="3"/>
      <c r="N2" s="3"/>
      <c r="P2" s="11" t="s">
        <v>0</v>
      </c>
      <c r="Q2" s="3"/>
      <c r="S2" s="11"/>
      <c r="T2" s="6"/>
      <c r="U2" s="6"/>
      <c r="V2" s="6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6"/>
      <c r="BK2" s="6"/>
      <c r="BL2" s="6"/>
      <c r="BM2" s="6"/>
      <c r="BN2" s="6"/>
      <c r="BO2" s="6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6"/>
      <c r="GG2" s="6"/>
      <c r="GH2" s="6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6"/>
      <c r="HZ2" s="6"/>
      <c r="IA2" s="6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6"/>
      <c r="KH2" s="6"/>
      <c r="KI2" s="6"/>
      <c r="KJ2" s="6"/>
      <c r="KK2" s="6"/>
      <c r="KL2" s="6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7"/>
      <c r="LF2" s="7"/>
      <c r="LG2" s="7"/>
      <c r="LH2" s="7"/>
      <c r="LI2" s="8"/>
      <c r="LJ2" s="8"/>
    </row>
    <row r="3" spans="1:322" s="12" customFormat="1" ht="228" customHeight="1">
      <c r="A3" s="45" t="s">
        <v>1</v>
      </c>
      <c r="B3" s="28" t="s">
        <v>2</v>
      </c>
      <c r="C3" s="29"/>
      <c r="D3" s="30"/>
      <c r="E3" s="28" t="s">
        <v>3</v>
      </c>
      <c r="F3" s="29"/>
      <c r="G3" s="30"/>
      <c r="H3" s="31" t="s">
        <v>4</v>
      </c>
      <c r="I3" s="32"/>
      <c r="J3" s="33"/>
      <c r="K3" s="28" t="s">
        <v>5</v>
      </c>
      <c r="L3" s="29"/>
      <c r="M3" s="30"/>
      <c r="N3" s="46" t="s">
        <v>6</v>
      </c>
      <c r="O3" s="47"/>
      <c r="P3" s="48"/>
      <c r="Q3" s="28" t="s">
        <v>7</v>
      </c>
      <c r="R3" s="29"/>
      <c r="S3" s="30"/>
      <c r="T3" s="28" t="s">
        <v>8</v>
      </c>
      <c r="U3" s="29"/>
      <c r="V3" s="30"/>
      <c r="W3" s="28" t="s">
        <v>9</v>
      </c>
      <c r="X3" s="29"/>
      <c r="Y3" s="30"/>
      <c r="Z3" s="28" t="s">
        <v>10</v>
      </c>
      <c r="AA3" s="29"/>
      <c r="AB3" s="30"/>
      <c r="AC3" s="28" t="s">
        <v>11</v>
      </c>
      <c r="AD3" s="29"/>
      <c r="AE3" s="30"/>
      <c r="AF3" s="28" t="s">
        <v>12</v>
      </c>
      <c r="AG3" s="29"/>
      <c r="AH3" s="30"/>
      <c r="AI3" s="46" t="s">
        <v>13</v>
      </c>
      <c r="AJ3" s="47"/>
      <c r="AK3" s="48"/>
      <c r="AL3" s="28" t="s">
        <v>14</v>
      </c>
      <c r="AM3" s="29"/>
      <c r="AN3" s="30"/>
      <c r="AO3" s="28" t="s">
        <v>15</v>
      </c>
      <c r="AP3" s="29"/>
      <c r="AQ3" s="30"/>
      <c r="AR3" s="28" t="s">
        <v>16</v>
      </c>
      <c r="AS3" s="29"/>
      <c r="AT3" s="30"/>
      <c r="AU3" s="28" t="s">
        <v>17</v>
      </c>
      <c r="AV3" s="29"/>
      <c r="AW3" s="30"/>
      <c r="AX3" s="28" t="s">
        <v>18</v>
      </c>
      <c r="AY3" s="29"/>
      <c r="AZ3" s="30"/>
      <c r="BA3" s="28" t="s">
        <v>19</v>
      </c>
      <c r="BB3" s="29"/>
      <c r="BC3" s="30"/>
      <c r="BD3" s="28" t="s">
        <v>20</v>
      </c>
      <c r="BE3" s="29"/>
      <c r="BF3" s="30"/>
      <c r="BG3" s="28" t="s">
        <v>21</v>
      </c>
      <c r="BH3" s="29"/>
      <c r="BI3" s="30"/>
      <c r="BJ3" s="28" t="s">
        <v>22</v>
      </c>
      <c r="BK3" s="29"/>
      <c r="BL3" s="30"/>
      <c r="BM3" s="28" t="s">
        <v>23</v>
      </c>
      <c r="BN3" s="29"/>
      <c r="BO3" s="30"/>
      <c r="BP3" s="28" t="s">
        <v>24</v>
      </c>
      <c r="BQ3" s="29"/>
      <c r="BR3" s="30"/>
      <c r="BS3" s="28" t="s">
        <v>25</v>
      </c>
      <c r="BT3" s="29"/>
      <c r="BU3" s="30"/>
      <c r="BV3" s="28" t="s">
        <v>26</v>
      </c>
      <c r="BW3" s="29"/>
      <c r="BX3" s="30"/>
      <c r="BY3" s="28" t="s">
        <v>27</v>
      </c>
      <c r="BZ3" s="29"/>
      <c r="CA3" s="30"/>
      <c r="CB3" s="28" t="s">
        <v>28</v>
      </c>
      <c r="CC3" s="29"/>
      <c r="CD3" s="30"/>
      <c r="CE3" s="28" t="s">
        <v>29</v>
      </c>
      <c r="CF3" s="29"/>
      <c r="CG3" s="30"/>
      <c r="CH3" s="28" t="s">
        <v>30</v>
      </c>
      <c r="CI3" s="29"/>
      <c r="CJ3" s="30"/>
      <c r="CK3" s="28" t="s">
        <v>31</v>
      </c>
      <c r="CL3" s="29"/>
      <c r="CM3" s="30"/>
      <c r="CN3" s="28" t="s">
        <v>32</v>
      </c>
      <c r="CO3" s="29"/>
      <c r="CP3" s="30"/>
      <c r="CQ3" s="28" t="s">
        <v>33</v>
      </c>
      <c r="CR3" s="29"/>
      <c r="CS3" s="30"/>
      <c r="CT3" s="28" t="s">
        <v>34</v>
      </c>
      <c r="CU3" s="29"/>
      <c r="CV3" s="30"/>
      <c r="CW3" s="28" t="s">
        <v>35</v>
      </c>
      <c r="CX3" s="29"/>
      <c r="CY3" s="30"/>
      <c r="CZ3" s="28" t="s">
        <v>36</v>
      </c>
      <c r="DA3" s="29"/>
      <c r="DB3" s="30"/>
      <c r="DC3" s="28" t="s">
        <v>37</v>
      </c>
      <c r="DD3" s="29"/>
      <c r="DE3" s="30"/>
      <c r="DF3" s="28" t="s">
        <v>38</v>
      </c>
      <c r="DG3" s="29"/>
      <c r="DH3" s="30"/>
      <c r="DI3" s="28" t="s">
        <v>39</v>
      </c>
      <c r="DJ3" s="29"/>
      <c r="DK3" s="30"/>
      <c r="DL3" s="28" t="s">
        <v>119</v>
      </c>
      <c r="DM3" s="29"/>
      <c r="DN3" s="30"/>
      <c r="DO3" s="28" t="s">
        <v>40</v>
      </c>
      <c r="DP3" s="29"/>
      <c r="DQ3" s="30"/>
      <c r="DR3" s="28" t="s">
        <v>41</v>
      </c>
      <c r="DS3" s="29"/>
      <c r="DT3" s="30"/>
      <c r="DU3" s="28" t="s">
        <v>42</v>
      </c>
      <c r="DV3" s="29"/>
      <c r="DW3" s="30"/>
      <c r="DX3" s="28" t="s">
        <v>43</v>
      </c>
      <c r="DY3" s="29"/>
      <c r="DZ3" s="30"/>
      <c r="EA3" s="28" t="s">
        <v>44</v>
      </c>
      <c r="EB3" s="29"/>
      <c r="EC3" s="30"/>
      <c r="ED3" s="28" t="s">
        <v>45</v>
      </c>
      <c r="EE3" s="29"/>
      <c r="EF3" s="30"/>
      <c r="EG3" s="28" t="s">
        <v>46</v>
      </c>
      <c r="EH3" s="29"/>
      <c r="EI3" s="30"/>
      <c r="EJ3" s="28" t="s">
        <v>47</v>
      </c>
      <c r="EK3" s="29"/>
      <c r="EL3" s="30"/>
      <c r="EM3" s="28" t="s">
        <v>48</v>
      </c>
      <c r="EN3" s="29"/>
      <c r="EO3" s="30"/>
      <c r="EP3" s="28" t="s">
        <v>49</v>
      </c>
      <c r="EQ3" s="29"/>
      <c r="ER3" s="30"/>
      <c r="ES3" s="28" t="s">
        <v>50</v>
      </c>
      <c r="ET3" s="29"/>
      <c r="EU3" s="30"/>
      <c r="EV3" s="28" t="s">
        <v>51</v>
      </c>
      <c r="EW3" s="29"/>
      <c r="EX3" s="30"/>
      <c r="EY3" s="28" t="s">
        <v>52</v>
      </c>
      <c r="EZ3" s="29"/>
      <c r="FA3" s="30"/>
      <c r="FB3" s="28" t="s">
        <v>53</v>
      </c>
      <c r="FC3" s="29"/>
      <c r="FD3" s="30"/>
      <c r="FE3" s="28" t="s">
        <v>54</v>
      </c>
      <c r="FF3" s="29"/>
      <c r="FG3" s="30"/>
      <c r="FH3" s="28" t="s">
        <v>55</v>
      </c>
      <c r="FI3" s="29"/>
      <c r="FJ3" s="30"/>
      <c r="FK3" s="28" t="s">
        <v>120</v>
      </c>
      <c r="FL3" s="29"/>
      <c r="FM3" s="30"/>
      <c r="FN3" s="28" t="s">
        <v>121</v>
      </c>
      <c r="FO3" s="29"/>
      <c r="FP3" s="30"/>
      <c r="FQ3" s="28" t="s">
        <v>122</v>
      </c>
      <c r="FR3" s="29"/>
      <c r="FS3" s="30"/>
      <c r="FT3" s="43" t="s">
        <v>123</v>
      </c>
      <c r="FU3" s="43"/>
      <c r="FV3" s="43"/>
      <c r="FW3" s="43" t="s">
        <v>125</v>
      </c>
      <c r="FX3" s="43"/>
      <c r="FY3" s="43"/>
      <c r="FZ3" s="43" t="s">
        <v>124</v>
      </c>
      <c r="GA3" s="43"/>
      <c r="GB3" s="43"/>
      <c r="GC3" s="43" t="s">
        <v>126</v>
      </c>
      <c r="GD3" s="43"/>
      <c r="GE3" s="43"/>
      <c r="GF3" s="28" t="s">
        <v>56</v>
      </c>
      <c r="GG3" s="29"/>
      <c r="GH3" s="30"/>
      <c r="GI3" s="28" t="s">
        <v>57</v>
      </c>
      <c r="GJ3" s="29"/>
      <c r="GK3" s="30"/>
      <c r="GL3" s="28" t="s">
        <v>58</v>
      </c>
      <c r="GM3" s="29"/>
      <c r="GN3" s="30"/>
      <c r="GO3" s="28" t="s">
        <v>59</v>
      </c>
      <c r="GP3" s="29"/>
      <c r="GQ3" s="30"/>
      <c r="GR3" s="43" t="s">
        <v>127</v>
      </c>
      <c r="GS3" s="43"/>
      <c r="GT3" s="43"/>
      <c r="GU3" s="43" t="s">
        <v>128</v>
      </c>
      <c r="GV3" s="43"/>
      <c r="GW3" s="43"/>
      <c r="GX3" s="28" t="s">
        <v>131</v>
      </c>
      <c r="GY3" s="29"/>
      <c r="GZ3" s="30"/>
      <c r="HA3" s="28" t="s">
        <v>132</v>
      </c>
      <c r="HB3" s="29"/>
      <c r="HC3" s="30"/>
      <c r="HD3" s="28" t="s">
        <v>133</v>
      </c>
      <c r="HE3" s="29"/>
      <c r="HF3" s="30"/>
      <c r="HG3" s="28" t="s">
        <v>134</v>
      </c>
      <c r="HH3" s="29"/>
      <c r="HI3" s="30"/>
      <c r="HJ3" s="28" t="s">
        <v>135</v>
      </c>
      <c r="HK3" s="29"/>
      <c r="HL3" s="30"/>
      <c r="HM3" s="28" t="s">
        <v>136</v>
      </c>
      <c r="HN3" s="29"/>
      <c r="HO3" s="30"/>
      <c r="HP3" s="28" t="s">
        <v>137</v>
      </c>
      <c r="HQ3" s="29"/>
      <c r="HR3" s="30"/>
      <c r="HS3" s="28" t="s">
        <v>138</v>
      </c>
      <c r="HT3" s="29"/>
      <c r="HU3" s="30"/>
      <c r="HV3" s="28" t="s">
        <v>139</v>
      </c>
      <c r="HW3" s="29"/>
      <c r="HX3" s="30"/>
      <c r="HY3" s="31" t="s">
        <v>60</v>
      </c>
      <c r="HZ3" s="32"/>
      <c r="IA3" s="33"/>
      <c r="IB3" s="34" t="s">
        <v>61</v>
      </c>
      <c r="IC3" s="35"/>
      <c r="ID3" s="36"/>
      <c r="IE3" s="37" t="s">
        <v>62</v>
      </c>
      <c r="IF3" s="38"/>
      <c r="IG3" s="39"/>
      <c r="IH3" s="28" t="s">
        <v>63</v>
      </c>
      <c r="II3" s="29"/>
      <c r="IJ3" s="30"/>
      <c r="IK3" s="40" t="s">
        <v>64</v>
      </c>
      <c r="IL3" s="41"/>
      <c r="IM3" s="42"/>
      <c r="IN3" s="28" t="s">
        <v>65</v>
      </c>
      <c r="IO3" s="29"/>
      <c r="IP3" s="30"/>
      <c r="IQ3" s="28" t="s">
        <v>66</v>
      </c>
      <c r="IR3" s="29"/>
      <c r="IS3" s="30"/>
      <c r="IT3" s="28" t="s">
        <v>67</v>
      </c>
      <c r="IU3" s="29"/>
      <c r="IV3" s="30"/>
      <c r="IW3" s="28" t="s">
        <v>68</v>
      </c>
      <c r="IX3" s="29"/>
      <c r="IY3" s="30"/>
      <c r="IZ3" s="28" t="s">
        <v>69</v>
      </c>
      <c r="JA3" s="29"/>
      <c r="JB3" s="30"/>
      <c r="JC3" s="28" t="s">
        <v>70</v>
      </c>
      <c r="JD3" s="29"/>
      <c r="JE3" s="30"/>
      <c r="JF3" s="28" t="s">
        <v>71</v>
      </c>
      <c r="JG3" s="29"/>
      <c r="JH3" s="30"/>
      <c r="JI3" s="28" t="s">
        <v>72</v>
      </c>
      <c r="JJ3" s="29"/>
      <c r="JK3" s="30"/>
      <c r="JL3" s="28" t="s">
        <v>73</v>
      </c>
      <c r="JM3" s="29"/>
      <c r="JN3" s="30"/>
      <c r="JO3" s="28" t="s">
        <v>74</v>
      </c>
      <c r="JP3" s="29"/>
      <c r="JQ3" s="30"/>
      <c r="JR3" s="28" t="s">
        <v>75</v>
      </c>
      <c r="JS3" s="29"/>
      <c r="JT3" s="30"/>
      <c r="JU3" s="28" t="s">
        <v>76</v>
      </c>
      <c r="JV3" s="29"/>
      <c r="JW3" s="30"/>
      <c r="JX3" s="28" t="s">
        <v>77</v>
      </c>
      <c r="JY3" s="29"/>
      <c r="JZ3" s="30"/>
      <c r="KA3" s="28" t="s">
        <v>78</v>
      </c>
      <c r="KB3" s="29"/>
      <c r="KC3" s="30"/>
      <c r="KD3" s="28" t="s">
        <v>79</v>
      </c>
      <c r="KE3" s="29"/>
      <c r="KF3" s="30"/>
      <c r="KG3" s="28" t="s">
        <v>80</v>
      </c>
      <c r="KH3" s="29"/>
      <c r="KI3" s="30"/>
      <c r="KJ3" s="31" t="s">
        <v>81</v>
      </c>
      <c r="KK3" s="32"/>
      <c r="KL3" s="33"/>
      <c r="KM3" s="28" t="s">
        <v>82</v>
      </c>
      <c r="KN3" s="29"/>
      <c r="KO3" s="30"/>
      <c r="KP3" s="28" t="s">
        <v>83</v>
      </c>
      <c r="KQ3" s="29"/>
      <c r="KR3" s="30"/>
      <c r="KS3" s="28" t="s">
        <v>84</v>
      </c>
      <c r="KT3" s="29"/>
      <c r="KU3" s="30"/>
      <c r="KV3" s="28" t="s">
        <v>85</v>
      </c>
      <c r="KW3" s="29"/>
      <c r="KX3" s="30"/>
      <c r="KY3" s="28" t="s">
        <v>130</v>
      </c>
      <c r="KZ3" s="29"/>
      <c r="LA3" s="30"/>
      <c r="LB3" s="28" t="s">
        <v>129</v>
      </c>
      <c r="LC3" s="29"/>
      <c r="LD3" s="30"/>
      <c r="LE3" s="31" t="s">
        <v>86</v>
      </c>
      <c r="LF3" s="32"/>
      <c r="LG3" s="33"/>
      <c r="LH3" s="49" t="s">
        <v>87</v>
      </c>
      <c r="LI3" s="49"/>
      <c r="LJ3" s="49"/>
    </row>
    <row r="4" spans="1:322" ht="36" customHeight="1">
      <c r="A4" s="45"/>
      <c r="B4" s="13" t="s">
        <v>88</v>
      </c>
      <c r="C4" s="13" t="s">
        <v>89</v>
      </c>
      <c r="D4" s="13" t="s">
        <v>90</v>
      </c>
      <c r="E4" s="13" t="s">
        <v>88</v>
      </c>
      <c r="F4" s="13" t="s">
        <v>89</v>
      </c>
      <c r="G4" s="13" t="s">
        <v>90</v>
      </c>
      <c r="H4" s="13" t="s">
        <v>88</v>
      </c>
      <c r="I4" s="13" t="s">
        <v>89</v>
      </c>
      <c r="J4" s="13" t="s">
        <v>90</v>
      </c>
      <c r="K4" s="13" t="s">
        <v>88</v>
      </c>
      <c r="L4" s="13" t="s">
        <v>89</v>
      </c>
      <c r="M4" s="13" t="s">
        <v>90</v>
      </c>
      <c r="N4" s="13" t="s">
        <v>88</v>
      </c>
      <c r="O4" s="13" t="s">
        <v>89</v>
      </c>
      <c r="P4" s="13" t="s">
        <v>90</v>
      </c>
      <c r="Q4" s="13" t="s">
        <v>88</v>
      </c>
      <c r="R4" s="13" t="s">
        <v>89</v>
      </c>
      <c r="S4" s="13" t="s">
        <v>90</v>
      </c>
      <c r="T4" s="13" t="s">
        <v>88</v>
      </c>
      <c r="U4" s="13" t="s">
        <v>89</v>
      </c>
      <c r="V4" s="13" t="s">
        <v>90</v>
      </c>
      <c r="W4" s="13" t="s">
        <v>88</v>
      </c>
      <c r="X4" s="13" t="s">
        <v>89</v>
      </c>
      <c r="Y4" s="13" t="s">
        <v>90</v>
      </c>
      <c r="Z4" s="13" t="s">
        <v>88</v>
      </c>
      <c r="AA4" s="13" t="s">
        <v>89</v>
      </c>
      <c r="AB4" s="13" t="s">
        <v>90</v>
      </c>
      <c r="AC4" s="13" t="s">
        <v>88</v>
      </c>
      <c r="AD4" s="13" t="s">
        <v>89</v>
      </c>
      <c r="AE4" s="13" t="s">
        <v>90</v>
      </c>
      <c r="AF4" s="13" t="s">
        <v>88</v>
      </c>
      <c r="AG4" s="13" t="s">
        <v>89</v>
      </c>
      <c r="AH4" s="13" t="s">
        <v>90</v>
      </c>
      <c r="AI4" s="13" t="s">
        <v>88</v>
      </c>
      <c r="AJ4" s="13" t="s">
        <v>89</v>
      </c>
      <c r="AK4" s="13" t="s">
        <v>90</v>
      </c>
      <c r="AL4" s="13" t="s">
        <v>88</v>
      </c>
      <c r="AM4" s="13" t="s">
        <v>89</v>
      </c>
      <c r="AN4" s="13" t="s">
        <v>90</v>
      </c>
      <c r="AO4" s="13" t="s">
        <v>88</v>
      </c>
      <c r="AP4" s="13" t="s">
        <v>89</v>
      </c>
      <c r="AQ4" s="13" t="s">
        <v>90</v>
      </c>
      <c r="AR4" s="13" t="s">
        <v>88</v>
      </c>
      <c r="AS4" s="13" t="s">
        <v>89</v>
      </c>
      <c r="AT4" s="13" t="s">
        <v>90</v>
      </c>
      <c r="AU4" s="13" t="s">
        <v>88</v>
      </c>
      <c r="AV4" s="13" t="s">
        <v>89</v>
      </c>
      <c r="AW4" s="13" t="s">
        <v>90</v>
      </c>
      <c r="AX4" s="13" t="s">
        <v>88</v>
      </c>
      <c r="AY4" s="13" t="s">
        <v>89</v>
      </c>
      <c r="AZ4" s="13" t="s">
        <v>90</v>
      </c>
      <c r="BA4" s="13" t="s">
        <v>88</v>
      </c>
      <c r="BB4" s="13" t="s">
        <v>89</v>
      </c>
      <c r="BC4" s="13" t="s">
        <v>90</v>
      </c>
      <c r="BD4" s="13" t="s">
        <v>88</v>
      </c>
      <c r="BE4" s="13" t="s">
        <v>89</v>
      </c>
      <c r="BF4" s="13" t="s">
        <v>90</v>
      </c>
      <c r="BG4" s="13" t="s">
        <v>88</v>
      </c>
      <c r="BH4" s="13" t="s">
        <v>89</v>
      </c>
      <c r="BI4" s="13" t="s">
        <v>90</v>
      </c>
      <c r="BJ4" s="13" t="s">
        <v>88</v>
      </c>
      <c r="BK4" s="13" t="s">
        <v>89</v>
      </c>
      <c r="BL4" s="13" t="s">
        <v>90</v>
      </c>
      <c r="BM4" s="13" t="s">
        <v>88</v>
      </c>
      <c r="BN4" s="13" t="s">
        <v>89</v>
      </c>
      <c r="BO4" s="13" t="s">
        <v>90</v>
      </c>
      <c r="BP4" s="13" t="s">
        <v>88</v>
      </c>
      <c r="BQ4" s="13" t="s">
        <v>89</v>
      </c>
      <c r="BR4" s="13" t="s">
        <v>90</v>
      </c>
      <c r="BS4" s="13" t="s">
        <v>88</v>
      </c>
      <c r="BT4" s="13" t="s">
        <v>89</v>
      </c>
      <c r="BU4" s="13" t="s">
        <v>90</v>
      </c>
      <c r="BV4" s="13" t="s">
        <v>88</v>
      </c>
      <c r="BW4" s="13" t="s">
        <v>89</v>
      </c>
      <c r="BX4" s="13" t="s">
        <v>90</v>
      </c>
      <c r="BY4" s="13" t="s">
        <v>88</v>
      </c>
      <c r="BZ4" s="13" t="s">
        <v>89</v>
      </c>
      <c r="CA4" s="13" t="s">
        <v>90</v>
      </c>
      <c r="CB4" s="13" t="s">
        <v>88</v>
      </c>
      <c r="CC4" s="13" t="s">
        <v>89</v>
      </c>
      <c r="CD4" s="13" t="s">
        <v>90</v>
      </c>
      <c r="CE4" s="13" t="s">
        <v>88</v>
      </c>
      <c r="CF4" s="13" t="s">
        <v>89</v>
      </c>
      <c r="CG4" s="13" t="s">
        <v>90</v>
      </c>
      <c r="CH4" s="13" t="s">
        <v>88</v>
      </c>
      <c r="CI4" s="13" t="s">
        <v>89</v>
      </c>
      <c r="CJ4" s="13" t="s">
        <v>90</v>
      </c>
      <c r="CK4" s="13" t="s">
        <v>88</v>
      </c>
      <c r="CL4" s="13" t="s">
        <v>89</v>
      </c>
      <c r="CM4" s="13" t="s">
        <v>90</v>
      </c>
      <c r="CN4" s="13" t="s">
        <v>88</v>
      </c>
      <c r="CO4" s="13" t="s">
        <v>89</v>
      </c>
      <c r="CP4" s="13" t="s">
        <v>90</v>
      </c>
      <c r="CQ4" s="13" t="s">
        <v>88</v>
      </c>
      <c r="CR4" s="13" t="s">
        <v>89</v>
      </c>
      <c r="CS4" s="13" t="s">
        <v>90</v>
      </c>
      <c r="CT4" s="13" t="s">
        <v>88</v>
      </c>
      <c r="CU4" s="13" t="s">
        <v>89</v>
      </c>
      <c r="CV4" s="13" t="s">
        <v>90</v>
      </c>
      <c r="CW4" s="13" t="s">
        <v>88</v>
      </c>
      <c r="CX4" s="13" t="s">
        <v>89</v>
      </c>
      <c r="CY4" s="13" t="s">
        <v>90</v>
      </c>
      <c r="CZ4" s="13" t="s">
        <v>88</v>
      </c>
      <c r="DA4" s="13" t="s">
        <v>89</v>
      </c>
      <c r="DB4" s="13" t="s">
        <v>90</v>
      </c>
      <c r="DC4" s="13" t="s">
        <v>88</v>
      </c>
      <c r="DD4" s="13" t="s">
        <v>89</v>
      </c>
      <c r="DE4" s="13" t="s">
        <v>90</v>
      </c>
      <c r="DF4" s="13" t="s">
        <v>88</v>
      </c>
      <c r="DG4" s="13" t="s">
        <v>89</v>
      </c>
      <c r="DH4" s="13" t="s">
        <v>90</v>
      </c>
      <c r="DI4" s="13" t="s">
        <v>88</v>
      </c>
      <c r="DJ4" s="13" t="s">
        <v>89</v>
      </c>
      <c r="DK4" s="13" t="s">
        <v>90</v>
      </c>
      <c r="DL4" s="13" t="s">
        <v>88</v>
      </c>
      <c r="DM4" s="13" t="s">
        <v>89</v>
      </c>
      <c r="DN4" s="13" t="s">
        <v>90</v>
      </c>
      <c r="DO4" s="13" t="s">
        <v>88</v>
      </c>
      <c r="DP4" s="13" t="s">
        <v>89</v>
      </c>
      <c r="DQ4" s="13" t="s">
        <v>90</v>
      </c>
      <c r="DR4" s="13" t="s">
        <v>88</v>
      </c>
      <c r="DS4" s="13" t="s">
        <v>89</v>
      </c>
      <c r="DT4" s="13" t="s">
        <v>90</v>
      </c>
      <c r="DU4" s="13" t="s">
        <v>88</v>
      </c>
      <c r="DV4" s="13" t="s">
        <v>89</v>
      </c>
      <c r="DW4" s="13" t="s">
        <v>90</v>
      </c>
      <c r="DX4" s="13" t="s">
        <v>88</v>
      </c>
      <c r="DY4" s="13" t="s">
        <v>89</v>
      </c>
      <c r="DZ4" s="13" t="s">
        <v>90</v>
      </c>
      <c r="EA4" s="13" t="s">
        <v>88</v>
      </c>
      <c r="EB4" s="13" t="s">
        <v>89</v>
      </c>
      <c r="EC4" s="13" t="s">
        <v>90</v>
      </c>
      <c r="ED4" s="13" t="s">
        <v>88</v>
      </c>
      <c r="EE4" s="13" t="s">
        <v>89</v>
      </c>
      <c r="EF4" s="13" t="s">
        <v>90</v>
      </c>
      <c r="EG4" s="13" t="s">
        <v>88</v>
      </c>
      <c r="EH4" s="13" t="s">
        <v>89</v>
      </c>
      <c r="EI4" s="13" t="s">
        <v>90</v>
      </c>
      <c r="EJ4" s="13" t="s">
        <v>88</v>
      </c>
      <c r="EK4" s="13" t="s">
        <v>89</v>
      </c>
      <c r="EL4" s="13" t="s">
        <v>90</v>
      </c>
      <c r="EM4" s="13" t="s">
        <v>88</v>
      </c>
      <c r="EN4" s="13" t="s">
        <v>89</v>
      </c>
      <c r="EO4" s="13" t="s">
        <v>90</v>
      </c>
      <c r="EP4" s="13" t="s">
        <v>88</v>
      </c>
      <c r="EQ4" s="13" t="s">
        <v>89</v>
      </c>
      <c r="ER4" s="13" t="s">
        <v>90</v>
      </c>
      <c r="ES4" s="13" t="s">
        <v>88</v>
      </c>
      <c r="ET4" s="13" t="s">
        <v>89</v>
      </c>
      <c r="EU4" s="13" t="s">
        <v>90</v>
      </c>
      <c r="EV4" s="13" t="s">
        <v>88</v>
      </c>
      <c r="EW4" s="13" t="s">
        <v>89</v>
      </c>
      <c r="EX4" s="13" t="s">
        <v>90</v>
      </c>
      <c r="EY4" s="13" t="s">
        <v>88</v>
      </c>
      <c r="EZ4" s="13" t="s">
        <v>89</v>
      </c>
      <c r="FA4" s="13" t="s">
        <v>90</v>
      </c>
      <c r="FB4" s="13" t="s">
        <v>88</v>
      </c>
      <c r="FC4" s="13" t="s">
        <v>89</v>
      </c>
      <c r="FD4" s="13" t="s">
        <v>90</v>
      </c>
      <c r="FE4" s="13" t="s">
        <v>88</v>
      </c>
      <c r="FF4" s="13" t="s">
        <v>89</v>
      </c>
      <c r="FG4" s="13" t="s">
        <v>90</v>
      </c>
      <c r="FH4" s="13" t="s">
        <v>88</v>
      </c>
      <c r="FI4" s="13" t="s">
        <v>89</v>
      </c>
      <c r="FJ4" s="13" t="s">
        <v>90</v>
      </c>
      <c r="FK4" s="13" t="s">
        <v>88</v>
      </c>
      <c r="FL4" s="13" t="s">
        <v>89</v>
      </c>
      <c r="FM4" s="13" t="s">
        <v>90</v>
      </c>
      <c r="FN4" s="13" t="s">
        <v>88</v>
      </c>
      <c r="FO4" s="13" t="s">
        <v>89</v>
      </c>
      <c r="FP4" s="13" t="s">
        <v>90</v>
      </c>
      <c r="FQ4" s="13" t="s">
        <v>88</v>
      </c>
      <c r="FR4" s="13" t="s">
        <v>89</v>
      </c>
      <c r="FS4" s="13" t="s">
        <v>90</v>
      </c>
      <c r="FT4" s="13" t="s">
        <v>88</v>
      </c>
      <c r="FU4" s="13" t="s">
        <v>89</v>
      </c>
      <c r="FV4" s="13" t="s">
        <v>90</v>
      </c>
      <c r="FW4" s="13" t="s">
        <v>88</v>
      </c>
      <c r="FX4" s="13" t="s">
        <v>89</v>
      </c>
      <c r="FY4" s="13" t="s">
        <v>90</v>
      </c>
      <c r="FZ4" s="13" t="s">
        <v>88</v>
      </c>
      <c r="GA4" s="13" t="s">
        <v>89</v>
      </c>
      <c r="GB4" s="13" t="s">
        <v>90</v>
      </c>
      <c r="GC4" s="13" t="s">
        <v>88</v>
      </c>
      <c r="GD4" s="13" t="s">
        <v>89</v>
      </c>
      <c r="GE4" s="13" t="s">
        <v>90</v>
      </c>
      <c r="GF4" s="13" t="s">
        <v>88</v>
      </c>
      <c r="GG4" s="13" t="s">
        <v>89</v>
      </c>
      <c r="GH4" s="13" t="s">
        <v>90</v>
      </c>
      <c r="GI4" s="13" t="s">
        <v>88</v>
      </c>
      <c r="GJ4" s="13" t="s">
        <v>89</v>
      </c>
      <c r="GK4" s="13" t="s">
        <v>90</v>
      </c>
      <c r="GL4" s="13" t="s">
        <v>88</v>
      </c>
      <c r="GM4" s="13" t="s">
        <v>89</v>
      </c>
      <c r="GN4" s="13" t="s">
        <v>90</v>
      </c>
      <c r="GO4" s="13" t="s">
        <v>88</v>
      </c>
      <c r="GP4" s="13" t="s">
        <v>89</v>
      </c>
      <c r="GQ4" s="13" t="s">
        <v>90</v>
      </c>
      <c r="GR4" s="13" t="s">
        <v>88</v>
      </c>
      <c r="GS4" s="13" t="s">
        <v>89</v>
      </c>
      <c r="GT4" s="13" t="s">
        <v>90</v>
      </c>
      <c r="GU4" s="13" t="s">
        <v>88</v>
      </c>
      <c r="GV4" s="13" t="s">
        <v>89</v>
      </c>
      <c r="GW4" s="13" t="s">
        <v>90</v>
      </c>
      <c r="GX4" s="13" t="s">
        <v>88</v>
      </c>
      <c r="GY4" s="13" t="s">
        <v>89</v>
      </c>
      <c r="GZ4" s="13" t="s">
        <v>90</v>
      </c>
      <c r="HA4" s="13" t="s">
        <v>88</v>
      </c>
      <c r="HB4" s="13" t="s">
        <v>89</v>
      </c>
      <c r="HC4" s="13" t="s">
        <v>90</v>
      </c>
      <c r="HD4" s="13" t="s">
        <v>88</v>
      </c>
      <c r="HE4" s="13" t="s">
        <v>89</v>
      </c>
      <c r="HF4" s="13" t="s">
        <v>90</v>
      </c>
      <c r="HG4" s="13" t="s">
        <v>88</v>
      </c>
      <c r="HH4" s="13" t="s">
        <v>89</v>
      </c>
      <c r="HI4" s="13" t="s">
        <v>90</v>
      </c>
      <c r="HJ4" s="13" t="s">
        <v>88</v>
      </c>
      <c r="HK4" s="13" t="s">
        <v>89</v>
      </c>
      <c r="HL4" s="13" t="s">
        <v>90</v>
      </c>
      <c r="HM4" s="13" t="s">
        <v>88</v>
      </c>
      <c r="HN4" s="13" t="s">
        <v>89</v>
      </c>
      <c r="HO4" s="13" t="s">
        <v>90</v>
      </c>
      <c r="HP4" s="13" t="s">
        <v>88</v>
      </c>
      <c r="HQ4" s="13" t="s">
        <v>89</v>
      </c>
      <c r="HR4" s="13" t="s">
        <v>90</v>
      </c>
      <c r="HS4" s="13" t="s">
        <v>88</v>
      </c>
      <c r="HT4" s="13" t="s">
        <v>89</v>
      </c>
      <c r="HU4" s="13" t="s">
        <v>90</v>
      </c>
      <c r="HV4" s="13" t="s">
        <v>88</v>
      </c>
      <c r="HW4" s="13" t="s">
        <v>89</v>
      </c>
      <c r="HX4" s="13" t="s">
        <v>90</v>
      </c>
      <c r="HY4" s="13" t="s">
        <v>88</v>
      </c>
      <c r="HZ4" s="13" t="s">
        <v>89</v>
      </c>
      <c r="IA4" s="13" t="s">
        <v>90</v>
      </c>
      <c r="IB4" s="13" t="s">
        <v>88</v>
      </c>
      <c r="IC4" s="13" t="s">
        <v>89</v>
      </c>
      <c r="ID4" s="13" t="s">
        <v>90</v>
      </c>
      <c r="IE4" s="13" t="s">
        <v>88</v>
      </c>
      <c r="IF4" s="13" t="s">
        <v>89</v>
      </c>
      <c r="IG4" s="13" t="s">
        <v>90</v>
      </c>
      <c r="IH4" s="13" t="s">
        <v>88</v>
      </c>
      <c r="II4" s="13" t="s">
        <v>89</v>
      </c>
      <c r="IJ4" s="13" t="s">
        <v>90</v>
      </c>
      <c r="IK4" s="13" t="s">
        <v>88</v>
      </c>
      <c r="IL4" s="13" t="s">
        <v>89</v>
      </c>
      <c r="IM4" s="13" t="s">
        <v>90</v>
      </c>
      <c r="IN4" s="13" t="s">
        <v>88</v>
      </c>
      <c r="IO4" s="13" t="s">
        <v>89</v>
      </c>
      <c r="IP4" s="13" t="s">
        <v>90</v>
      </c>
      <c r="IQ4" s="13" t="s">
        <v>88</v>
      </c>
      <c r="IR4" s="13" t="s">
        <v>89</v>
      </c>
      <c r="IS4" s="13" t="s">
        <v>90</v>
      </c>
      <c r="IT4" s="13" t="s">
        <v>88</v>
      </c>
      <c r="IU4" s="13" t="s">
        <v>89</v>
      </c>
      <c r="IV4" s="13" t="s">
        <v>90</v>
      </c>
      <c r="IW4" s="13" t="s">
        <v>88</v>
      </c>
      <c r="IX4" s="13" t="s">
        <v>89</v>
      </c>
      <c r="IY4" s="13" t="s">
        <v>90</v>
      </c>
      <c r="IZ4" s="13" t="s">
        <v>88</v>
      </c>
      <c r="JA4" s="13" t="s">
        <v>89</v>
      </c>
      <c r="JB4" s="13" t="s">
        <v>90</v>
      </c>
      <c r="JC4" s="13" t="s">
        <v>88</v>
      </c>
      <c r="JD4" s="13" t="s">
        <v>89</v>
      </c>
      <c r="JE4" s="13" t="s">
        <v>90</v>
      </c>
      <c r="JF4" s="13" t="s">
        <v>88</v>
      </c>
      <c r="JG4" s="13" t="s">
        <v>89</v>
      </c>
      <c r="JH4" s="13" t="s">
        <v>90</v>
      </c>
      <c r="JI4" s="13" t="s">
        <v>88</v>
      </c>
      <c r="JJ4" s="13" t="s">
        <v>89</v>
      </c>
      <c r="JK4" s="13" t="s">
        <v>90</v>
      </c>
      <c r="JL4" s="13" t="s">
        <v>88</v>
      </c>
      <c r="JM4" s="13" t="s">
        <v>89</v>
      </c>
      <c r="JN4" s="13" t="s">
        <v>90</v>
      </c>
      <c r="JO4" s="13" t="s">
        <v>88</v>
      </c>
      <c r="JP4" s="13" t="s">
        <v>89</v>
      </c>
      <c r="JQ4" s="13" t="s">
        <v>90</v>
      </c>
      <c r="JR4" s="13" t="s">
        <v>88</v>
      </c>
      <c r="JS4" s="13" t="s">
        <v>89</v>
      </c>
      <c r="JT4" s="13" t="s">
        <v>90</v>
      </c>
      <c r="JU4" s="13" t="s">
        <v>88</v>
      </c>
      <c r="JV4" s="13" t="s">
        <v>89</v>
      </c>
      <c r="JW4" s="13" t="s">
        <v>90</v>
      </c>
      <c r="JX4" s="13" t="s">
        <v>88</v>
      </c>
      <c r="JY4" s="13" t="s">
        <v>89</v>
      </c>
      <c r="JZ4" s="13" t="s">
        <v>90</v>
      </c>
      <c r="KA4" s="13" t="s">
        <v>88</v>
      </c>
      <c r="KB4" s="13" t="s">
        <v>89</v>
      </c>
      <c r="KC4" s="13" t="s">
        <v>90</v>
      </c>
      <c r="KD4" s="13" t="s">
        <v>88</v>
      </c>
      <c r="KE4" s="13" t="s">
        <v>89</v>
      </c>
      <c r="KF4" s="13" t="s">
        <v>90</v>
      </c>
      <c r="KG4" s="13" t="s">
        <v>88</v>
      </c>
      <c r="KH4" s="13" t="s">
        <v>89</v>
      </c>
      <c r="KI4" s="13" t="s">
        <v>90</v>
      </c>
      <c r="KJ4" s="13" t="s">
        <v>88</v>
      </c>
      <c r="KK4" s="13" t="s">
        <v>89</v>
      </c>
      <c r="KL4" s="13" t="s">
        <v>90</v>
      </c>
      <c r="KM4" s="13" t="s">
        <v>88</v>
      </c>
      <c r="KN4" s="13" t="s">
        <v>89</v>
      </c>
      <c r="KO4" s="13" t="s">
        <v>90</v>
      </c>
      <c r="KP4" s="13" t="s">
        <v>88</v>
      </c>
      <c r="KQ4" s="13" t="s">
        <v>89</v>
      </c>
      <c r="KR4" s="13" t="s">
        <v>90</v>
      </c>
      <c r="KS4" s="13" t="s">
        <v>88</v>
      </c>
      <c r="KT4" s="13" t="s">
        <v>89</v>
      </c>
      <c r="KU4" s="13" t="s">
        <v>90</v>
      </c>
      <c r="KV4" s="13" t="s">
        <v>88</v>
      </c>
      <c r="KW4" s="13" t="s">
        <v>89</v>
      </c>
      <c r="KX4" s="13" t="s">
        <v>90</v>
      </c>
      <c r="KY4" s="13" t="s">
        <v>88</v>
      </c>
      <c r="KZ4" s="13" t="s">
        <v>89</v>
      </c>
      <c r="LA4" s="13" t="s">
        <v>90</v>
      </c>
      <c r="LB4" s="13" t="s">
        <v>88</v>
      </c>
      <c r="LC4" s="13" t="s">
        <v>89</v>
      </c>
      <c r="LD4" s="13" t="s">
        <v>90</v>
      </c>
      <c r="LE4" s="13" t="s">
        <v>88</v>
      </c>
      <c r="LF4" s="13" t="s">
        <v>89</v>
      </c>
      <c r="LG4" s="13" t="s">
        <v>90</v>
      </c>
      <c r="LH4" s="13" t="s">
        <v>88</v>
      </c>
      <c r="LI4" s="13" t="s">
        <v>89</v>
      </c>
      <c r="LJ4" s="13" t="s">
        <v>90</v>
      </c>
    </row>
    <row r="5" spans="1:322" s="12" customFormat="1" ht="23.25" customHeight="1">
      <c r="A5" s="15" t="s">
        <v>91</v>
      </c>
      <c r="B5" s="16">
        <v>12339.3</v>
      </c>
      <c r="C5" s="16">
        <v>10283</v>
      </c>
      <c r="D5" s="16">
        <f>SUM(C5/B5*100)</f>
        <v>83.335359380191747</v>
      </c>
      <c r="E5" s="16">
        <v>23239.7</v>
      </c>
      <c r="F5" s="16">
        <v>19366</v>
      </c>
      <c r="G5" s="16">
        <f>SUM(F5/E5*100)</f>
        <v>83.331540424360043</v>
      </c>
      <c r="H5" s="17">
        <f t="shared" ref="H5:H30" si="0">SUM(B5+E5)</f>
        <v>35579</v>
      </c>
      <c r="I5" s="17">
        <f t="shared" ref="I5:I30" si="1">SUM(C5+F5)</f>
        <v>29649</v>
      </c>
      <c r="J5" s="17">
        <f>SUM(I5/H5*100)</f>
        <v>83.332864892211703</v>
      </c>
      <c r="K5" s="16">
        <v>3049.3</v>
      </c>
      <c r="L5" s="16">
        <v>1584</v>
      </c>
      <c r="M5" s="16">
        <f t="shared" ref="M5:M31" si="2">SUM(L5/K5*100)</f>
        <v>51.946348342242473</v>
      </c>
      <c r="N5" s="16">
        <v>450.6</v>
      </c>
      <c r="O5" s="16">
        <v>0</v>
      </c>
      <c r="P5" s="16">
        <f>SUM(O5/N5*100)</f>
        <v>0</v>
      </c>
      <c r="Q5" s="16"/>
      <c r="R5" s="16"/>
      <c r="S5" s="16"/>
      <c r="T5" s="16">
        <v>17558.3</v>
      </c>
      <c r="U5" s="16">
        <v>14747.4</v>
      </c>
      <c r="V5" s="16">
        <f t="shared" ref="V5:V25" si="3">SUM(U5/T5*100)</f>
        <v>83.991046969239619</v>
      </c>
      <c r="W5" s="16">
        <v>2671.4</v>
      </c>
      <c r="X5" s="16">
        <v>401.7</v>
      </c>
      <c r="Y5" s="16">
        <f>SUM(X5/W5*100)</f>
        <v>15.037059219884705</v>
      </c>
      <c r="Z5" s="16"/>
      <c r="AA5" s="16"/>
      <c r="AB5" s="16"/>
      <c r="AC5" s="16">
        <v>407.8</v>
      </c>
      <c r="AD5" s="16">
        <v>203.9</v>
      </c>
      <c r="AE5" s="16">
        <f>SUM(AD5/AC5*100)</f>
        <v>50</v>
      </c>
      <c r="AF5" s="16"/>
      <c r="AG5" s="16"/>
      <c r="AH5" s="16"/>
      <c r="AI5" s="16"/>
      <c r="AJ5" s="16"/>
      <c r="AK5" s="16"/>
      <c r="AL5" s="16"/>
      <c r="AM5" s="16"/>
      <c r="AN5" s="16"/>
      <c r="AO5" s="16">
        <v>4557.7</v>
      </c>
      <c r="AP5" s="16">
        <v>1809.3</v>
      </c>
      <c r="AQ5" s="16">
        <f>AP5/AO5*100</f>
        <v>39.697654518726551</v>
      </c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>
        <v>3205.8</v>
      </c>
      <c r="DM5" s="16">
        <v>3205.8</v>
      </c>
      <c r="DN5" s="16">
        <f>SUM(DM5/DL5*100)</f>
        <v>100</v>
      </c>
      <c r="DO5" s="16"/>
      <c r="DP5" s="16"/>
      <c r="DQ5" s="16"/>
      <c r="DR5" s="16">
        <v>6.1</v>
      </c>
      <c r="DS5" s="16">
        <v>6.1</v>
      </c>
      <c r="DT5" s="16">
        <f>SUM(DS5/DR5*100)</f>
        <v>100</v>
      </c>
      <c r="DU5" s="16">
        <v>1738.1</v>
      </c>
      <c r="DV5" s="16">
        <v>1645.7</v>
      </c>
      <c r="DW5" s="16">
        <f>DV5/DU5*100</f>
        <v>94.683850181232387</v>
      </c>
      <c r="DX5" s="16"/>
      <c r="DY5" s="16"/>
      <c r="DZ5" s="16"/>
      <c r="EA5" s="16">
        <v>1499.8</v>
      </c>
      <c r="EB5" s="16">
        <v>1499.8</v>
      </c>
      <c r="EC5" s="16">
        <f>SUM(EB5/EA5*100)</f>
        <v>100</v>
      </c>
      <c r="ED5" s="16"/>
      <c r="EE5" s="16"/>
      <c r="EF5" s="16"/>
      <c r="EG5" s="16"/>
      <c r="EH5" s="16"/>
      <c r="EI5" s="16"/>
      <c r="EJ5" s="16"/>
      <c r="EK5" s="16"/>
      <c r="EL5" s="16"/>
      <c r="EM5" s="16">
        <v>972</v>
      </c>
      <c r="EN5" s="16">
        <v>0</v>
      </c>
      <c r="EO5" s="16">
        <f>SUM(EN5/EM5*100)</f>
        <v>0</v>
      </c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>
        <v>245.8</v>
      </c>
      <c r="FL5" s="16">
        <v>0</v>
      </c>
      <c r="FM5" s="16">
        <v>0</v>
      </c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>
        <v>150</v>
      </c>
      <c r="GG5" s="16">
        <v>150</v>
      </c>
      <c r="GH5" s="16">
        <f>SUM(GG5/GF5*100)</f>
        <v>100</v>
      </c>
      <c r="GI5" s="16"/>
      <c r="GJ5" s="16"/>
      <c r="GK5" s="16"/>
      <c r="GL5" s="16"/>
      <c r="GM5" s="16"/>
      <c r="GN5" s="16"/>
      <c r="GO5" s="16"/>
      <c r="GP5" s="16"/>
      <c r="GQ5" s="16"/>
      <c r="GR5" s="16">
        <v>502.5</v>
      </c>
      <c r="GS5" s="16">
        <v>0</v>
      </c>
      <c r="GT5" s="16">
        <v>0</v>
      </c>
      <c r="GU5" s="16">
        <v>2937.3</v>
      </c>
      <c r="GV5" s="16">
        <v>0</v>
      </c>
      <c r="GW5" s="16">
        <f>GV5/GU5*100</f>
        <v>0</v>
      </c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7">
        <f>K5+N5+Q5+T5+W5+Z5+AC5+AF5+AI5+AL5+AO5+AR5+AU5+AX5+BA5+BD5+BG5+BJ5+BP5+BS5+BV5+BY5+CB5+CE5+CH5+CK5+CN5+CQ5+CT5+CW5+CZ5+DC5+DF5+DI5+DL5+DO5+DR5+DU5+DX5+EA5+ED5+EG5+EJ5+EM5+EP5+ES5+EV5+EY5+FB5+FE5+FH5+GF5+GI5+GL5+GO5+BM5+FK5+FN5+FQ5+FT5+FW5+FZ5+GC5+GR5+GU5+GX5+HA5+HD5+HG5+HJ5+HM5+HP5+HS5+HV5</f>
        <v>39952.500000000007</v>
      </c>
      <c r="HZ5" s="17">
        <f>L5+O5+R5+U5+X5+AA5+AD5+AG5+AJ5+AM5+AP5+AS5+AV5+AY5+BB5+BE5+BH5+BK5+BQ5+BT5+BW5+BZ5+CC5+CF5+CI5+CL5+CO5+CR5+CU5+CX5+DA5+DD5+DG5+DJ5+DM5+DP5+DS5+DV5+DY5+EB5+EE5+EH5+EK5+EN5+EQ5+ET5+EW5+EZ5+FC5+FF5+FI5+GG5+GJ5+GM5+GP5+BN5+FL5+FO5+FR5+FU5+FX5+GA5+GD5+GS5+GV5+GY5+HB5+HE5+HH5+HK5+HN5+HQ5+HT5+HW5</f>
        <v>25253.699999999997</v>
      </c>
      <c r="IA5" s="17">
        <f>SUM(HZ5/HY5*100)</f>
        <v>63.209311056880026</v>
      </c>
      <c r="IB5" s="16">
        <v>2687</v>
      </c>
      <c r="IC5" s="16">
        <v>1718.8</v>
      </c>
      <c r="ID5" s="16">
        <f>SUM(IC5/IB5*100)</f>
        <v>63.967249720878307</v>
      </c>
      <c r="IE5" s="16">
        <v>548.5</v>
      </c>
      <c r="IF5" s="16">
        <v>335.5</v>
      </c>
      <c r="IG5" s="16">
        <f>SUM(IF5/IE5*100)</f>
        <v>61.166818596171382</v>
      </c>
      <c r="IH5" s="16">
        <v>127.3</v>
      </c>
      <c r="II5" s="16">
        <v>55.1</v>
      </c>
      <c r="IJ5" s="16">
        <f>SUM(II5/IH5*100)</f>
        <v>43.28358208955224</v>
      </c>
      <c r="IK5" s="16">
        <v>1.2</v>
      </c>
      <c r="IL5" s="16">
        <v>0</v>
      </c>
      <c r="IM5" s="16">
        <f>SUM(IL5/IK5*100)</f>
        <v>0</v>
      </c>
      <c r="IN5" s="16">
        <v>295.2</v>
      </c>
      <c r="IO5" s="16">
        <v>204.3</v>
      </c>
      <c r="IP5" s="16">
        <f>SUM(IO5/IN5*100)</f>
        <v>69.207317073170742</v>
      </c>
      <c r="IQ5" s="16">
        <v>1857.2</v>
      </c>
      <c r="IR5" s="16">
        <v>0</v>
      </c>
      <c r="IS5" s="16">
        <f>SUM(IR5/IQ5*100)</f>
        <v>0</v>
      </c>
      <c r="IT5" s="16"/>
      <c r="IU5" s="16"/>
      <c r="IV5" s="16"/>
      <c r="IW5" s="16">
        <v>176.5</v>
      </c>
      <c r="IX5" s="16">
        <v>176.5</v>
      </c>
      <c r="IY5" s="16">
        <f>SUM(IX5/IW5)*100</f>
        <v>100</v>
      </c>
      <c r="IZ5" s="16">
        <v>6904.7</v>
      </c>
      <c r="JA5" s="16">
        <v>4947.7</v>
      </c>
      <c r="JB5" s="16">
        <f>SUM(JA5/IZ5*100)</f>
        <v>71.656987269541034</v>
      </c>
      <c r="JC5" s="16">
        <v>96546.9</v>
      </c>
      <c r="JD5" s="16">
        <v>68093.3</v>
      </c>
      <c r="JE5" s="16">
        <f>SUM(JD5/JC5*100)</f>
        <v>70.528727488919898</v>
      </c>
      <c r="JF5" s="16"/>
      <c r="JG5" s="16"/>
      <c r="JH5" s="16"/>
      <c r="JI5" s="16">
        <v>0.4</v>
      </c>
      <c r="JJ5" s="16">
        <v>0.3</v>
      </c>
      <c r="JK5" s="16">
        <f>SUM(JJ5/JI5*100)</f>
        <v>74.999999999999986</v>
      </c>
      <c r="JL5" s="16">
        <v>295.2</v>
      </c>
      <c r="JM5" s="16">
        <v>190.7</v>
      </c>
      <c r="JN5" s="16">
        <f>SUM(JM5/JL5*100)</f>
        <v>64.600271002710031</v>
      </c>
      <c r="JO5" s="16">
        <v>12338.5</v>
      </c>
      <c r="JP5" s="16">
        <v>10282</v>
      </c>
      <c r="JQ5" s="16">
        <f>SUM(JP5/JO5*100)</f>
        <v>83.332657940592455</v>
      </c>
      <c r="JR5" s="16"/>
      <c r="JS5" s="16"/>
      <c r="JT5" s="16"/>
      <c r="JU5" s="16">
        <v>52.7</v>
      </c>
      <c r="JV5" s="16">
        <v>22.1</v>
      </c>
      <c r="JW5" s="16">
        <f>SUM(JV5/JU5*100)</f>
        <v>41.935483870967744</v>
      </c>
      <c r="JX5" s="16">
        <v>2.1</v>
      </c>
      <c r="JY5" s="16">
        <v>0</v>
      </c>
      <c r="JZ5" s="16">
        <f>SUM(JY5/JX5*100)</f>
        <v>0</v>
      </c>
      <c r="KA5" s="16"/>
      <c r="KB5" s="16"/>
      <c r="KC5" s="16"/>
      <c r="KD5" s="16">
        <v>1118.5</v>
      </c>
      <c r="KE5" s="16">
        <v>714.9</v>
      </c>
      <c r="KF5" s="16">
        <f>SUM(KE5/KD5*100)</f>
        <v>63.915958873491284</v>
      </c>
      <c r="KG5" s="16"/>
      <c r="KH5" s="16"/>
      <c r="KI5" s="16"/>
      <c r="KJ5" s="17">
        <f t="shared" ref="KJ5:KJ30" si="4">SUM(IB5+IE5+IH5+IK5+IN5+IQ5+IT5+IW5+IZ5+JC5+JF5+JI5+JL5+JO5+JR5+JU5+JX5+KA5+KD5+KG5)</f>
        <v>122951.9</v>
      </c>
      <c r="KK5" s="17">
        <f t="shared" ref="KK5:KK30" si="5">SUM(IC5+IF5+II5+IL5+IO5+IR5+IU5+IX5+JA5+JD5+JG5+JJ5+JM5+JP5+JS5+JV5+JY5+KB5+KE5+KH5)</f>
        <v>86741.2</v>
      </c>
      <c r="KL5" s="17">
        <f>SUM(KK5/KJ5*100)</f>
        <v>70.548889443758085</v>
      </c>
      <c r="KM5" s="16"/>
      <c r="KN5" s="16"/>
      <c r="KO5" s="16"/>
      <c r="KP5" s="16"/>
      <c r="KQ5" s="16"/>
      <c r="KR5" s="16"/>
      <c r="KS5" s="16"/>
      <c r="KT5" s="16"/>
      <c r="KU5" s="16"/>
      <c r="KV5" s="16"/>
      <c r="KW5" s="16"/>
      <c r="KX5" s="16"/>
      <c r="KY5" s="16">
        <v>70</v>
      </c>
      <c r="KZ5" s="16">
        <v>0</v>
      </c>
      <c r="LA5" s="16">
        <f>KZ5/KY5*100</f>
        <v>0</v>
      </c>
      <c r="LB5" s="16"/>
      <c r="LC5" s="16"/>
      <c r="LD5" s="16"/>
      <c r="LE5" s="17">
        <f>SUM(KM5+KP5+KS5+KV5+LB5+KY5)</f>
        <v>70</v>
      </c>
      <c r="LF5" s="17">
        <f>SUM(KN5+KQ5+KT5+KW5+LC5+KZ5)</f>
        <v>0</v>
      </c>
      <c r="LG5" s="17">
        <v>0</v>
      </c>
      <c r="LH5" s="18">
        <f t="shared" ref="LH5:LH30" si="6">SUM(H5+HY5+KJ5+LE5)</f>
        <v>198553.4</v>
      </c>
      <c r="LI5" s="18">
        <f t="shared" ref="LI5:LI30" si="7">SUM(I5+HZ5+KK5+LF5)</f>
        <v>141643.9</v>
      </c>
      <c r="LJ5" s="18">
        <f>SUM(LI5/LH5*100)</f>
        <v>71.337937300494474</v>
      </c>
    </row>
    <row r="6" spans="1:322" s="12" customFormat="1" ht="23.25" customHeight="1">
      <c r="A6" s="15" t="s">
        <v>92</v>
      </c>
      <c r="B6" s="16">
        <v>5202.8999999999996</v>
      </c>
      <c r="C6" s="16">
        <v>4336</v>
      </c>
      <c r="D6" s="16">
        <f t="shared" ref="D6:D33" si="8">SUM(C6/B6*100)</f>
        <v>83.338138345922474</v>
      </c>
      <c r="E6" s="16">
        <v>38906.1</v>
      </c>
      <c r="F6" s="16">
        <v>32922</v>
      </c>
      <c r="G6" s="16">
        <f t="shared" ref="G6:G33" si="9">SUM(F6/E6*100)</f>
        <v>84.619121423118742</v>
      </c>
      <c r="H6" s="17">
        <f t="shared" si="0"/>
        <v>44109</v>
      </c>
      <c r="I6" s="17">
        <f t="shared" si="1"/>
        <v>37258</v>
      </c>
      <c r="J6" s="17">
        <f t="shared" ref="J6:J33" si="10">SUM(I6/H6*100)</f>
        <v>84.468022399056892</v>
      </c>
      <c r="K6" s="16">
        <v>4751.8</v>
      </c>
      <c r="L6" s="16">
        <v>3283.1</v>
      </c>
      <c r="M6" s="16">
        <f t="shared" si="2"/>
        <v>69.09171261416725</v>
      </c>
      <c r="N6" s="16">
        <v>22243</v>
      </c>
      <c r="O6" s="16">
        <v>991.2</v>
      </c>
      <c r="P6" s="16">
        <f t="shared" ref="P6:P33" si="11">SUM(O6/N6*100)</f>
        <v>4.4562334217506629</v>
      </c>
      <c r="Q6" s="16"/>
      <c r="R6" s="16"/>
      <c r="S6" s="16"/>
      <c r="T6" s="16">
        <v>31891.9</v>
      </c>
      <c r="U6" s="16">
        <v>21790.9</v>
      </c>
      <c r="V6" s="16">
        <f t="shared" si="3"/>
        <v>68.327380933716711</v>
      </c>
      <c r="W6" s="16">
        <v>1626.4</v>
      </c>
      <c r="X6" s="16">
        <v>966.3</v>
      </c>
      <c r="Y6" s="16">
        <f t="shared" ref="Y6:Y33" si="12">SUM(X6/W6*100)</f>
        <v>59.413428430890306</v>
      </c>
      <c r="Z6" s="16"/>
      <c r="AA6" s="16"/>
      <c r="AB6" s="16"/>
      <c r="AC6" s="16">
        <v>93.7</v>
      </c>
      <c r="AD6" s="16">
        <v>93.7</v>
      </c>
      <c r="AE6" s="16">
        <f t="shared" ref="AE6:AE33" si="13">SUM(AD6/AC6*100)</f>
        <v>100</v>
      </c>
      <c r="AF6" s="16"/>
      <c r="AG6" s="16"/>
      <c r="AH6" s="16"/>
      <c r="AI6" s="16"/>
      <c r="AJ6" s="16"/>
      <c r="AK6" s="16"/>
      <c r="AL6" s="16"/>
      <c r="AM6" s="16"/>
      <c r="AN6" s="16"/>
      <c r="AO6" s="16">
        <v>5039.7</v>
      </c>
      <c r="AP6" s="16">
        <v>871.4</v>
      </c>
      <c r="AQ6" s="16">
        <f t="shared" ref="AQ6:AQ13" si="14">AP6/AO6*100</f>
        <v>17.2907117487152</v>
      </c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>
        <v>3017.8</v>
      </c>
      <c r="DM6" s="16">
        <v>3017.8</v>
      </c>
      <c r="DN6" s="16">
        <f t="shared" ref="DN6:DN33" si="15">SUM(DM6/DL6*100)</f>
        <v>100</v>
      </c>
      <c r="DO6" s="16">
        <v>374</v>
      </c>
      <c r="DP6" s="16">
        <v>374</v>
      </c>
      <c r="DQ6" s="16">
        <f>DP6/DO6*100</f>
        <v>100</v>
      </c>
      <c r="DR6" s="16">
        <v>6.6</v>
      </c>
      <c r="DS6" s="16">
        <v>6.6</v>
      </c>
      <c r="DT6" s="16">
        <f t="shared" ref="DT6:DT33" si="16">SUM(DS6/DR6*100)</f>
        <v>100</v>
      </c>
      <c r="DU6" s="16"/>
      <c r="DV6" s="16"/>
      <c r="DW6" s="16"/>
      <c r="DX6" s="16"/>
      <c r="DY6" s="16"/>
      <c r="DZ6" s="16"/>
      <c r="EA6" s="16">
        <v>1568.7</v>
      </c>
      <c r="EB6" s="16">
        <v>1369.3</v>
      </c>
      <c r="EC6" s="16">
        <f t="shared" ref="EC6:EC26" si="17">SUM(EB6/EA6*100)</f>
        <v>87.288837891247525</v>
      </c>
      <c r="ED6" s="16"/>
      <c r="EE6" s="16"/>
      <c r="EF6" s="16"/>
      <c r="EG6" s="16"/>
      <c r="EH6" s="16"/>
      <c r="EI6" s="16"/>
      <c r="EJ6" s="16"/>
      <c r="EK6" s="16"/>
      <c r="EL6" s="16"/>
      <c r="EM6" s="16">
        <v>972</v>
      </c>
      <c r="EN6" s="16">
        <v>972</v>
      </c>
      <c r="EO6" s="16">
        <f t="shared" ref="EO6:EO33" si="18">SUM(EN6/EM6*100)</f>
        <v>100</v>
      </c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>
        <v>375</v>
      </c>
      <c r="GG6" s="16">
        <v>375</v>
      </c>
      <c r="GH6" s="16">
        <f t="shared" ref="GH6:GH33" si="19">SUM(GG6/GF6*100)</f>
        <v>100</v>
      </c>
      <c r="GI6" s="16"/>
      <c r="GJ6" s="16"/>
      <c r="GK6" s="16"/>
      <c r="GL6" s="16"/>
      <c r="GM6" s="16"/>
      <c r="GN6" s="16"/>
      <c r="GO6" s="16"/>
      <c r="GP6" s="16"/>
      <c r="GQ6" s="16"/>
      <c r="GR6" s="16">
        <v>796.1</v>
      </c>
      <c r="GS6" s="16">
        <v>0</v>
      </c>
      <c r="GT6" s="16">
        <v>0</v>
      </c>
      <c r="GU6" s="16">
        <v>3997.1</v>
      </c>
      <c r="GV6" s="16">
        <v>0</v>
      </c>
      <c r="GW6" s="16">
        <f t="shared" ref="GW6:GW30" si="20">GV6/GU6*100</f>
        <v>0</v>
      </c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7">
        <f t="shared" ref="HY6:HY32" si="21">K6+N6+Q6+T6+W6+Z6+AC6+AF6+AI6+AL6+AO6+AR6+AU6+AX6+BA6+BD6+BG6+BJ6+BP6+BS6+BV6+BY6+CB6+CE6+CH6+CK6+CN6+CQ6+CT6+CW6+CZ6+DC6+DF6+DI6+DL6+DO6+DR6+DU6+DX6+EA6+ED6+EG6+EJ6+EM6+EP6+ES6+EV6+EY6+FB6+FE6+FH6+GF6+GI6+GL6+GO6+BM6+FK6+FN6+FQ6+FT6+FW6+FZ6+GC6+GR6+GU6+GX6+HA6+HD6+HG6+HJ6+HM6+HP6+HS6+HV6</f>
        <v>76753.800000000017</v>
      </c>
      <c r="HZ6" s="17">
        <f t="shared" ref="HZ6:HZ30" si="22">L6+O6+R6+U6+X6+AA6+AD6+AG6+AJ6+AM6+AP6+AS6+AV6+AY6+BB6+BE6+BH6+BK6+BQ6+BT6+BW6+BZ6+CC6+CF6+CI6+CL6+CO6+CR6+CU6+CX6+DA6+DD6+DG6+DJ6+DM6+DP6+DS6+DV6+DY6+EB6+EE6+EH6+EK6+EN6+EQ6+ET6+EW6+EZ6+FC6+FF6+FI6+GG6+GJ6+GM6+GP6+BN6+FL6+FO6+FR6+FU6+FX6+GA6+GD6+GS6+GV6+GY6+HB6+HE6+HH6+HK6+HN6+HQ6+HT6+HW6</f>
        <v>34111.300000000003</v>
      </c>
      <c r="IA6" s="17">
        <f t="shared" ref="IA6:IA33" si="23">SUM(HZ6/HY6*100)</f>
        <v>44.442490143810467</v>
      </c>
      <c r="IB6" s="16">
        <v>3547</v>
      </c>
      <c r="IC6" s="16">
        <v>2736.1</v>
      </c>
      <c r="ID6" s="16">
        <f t="shared" ref="ID6:ID33" si="24">SUM(IC6/IB6*100)</f>
        <v>77.138426839582735</v>
      </c>
      <c r="IE6" s="16">
        <v>828.1</v>
      </c>
      <c r="IF6" s="16">
        <v>549.70000000000005</v>
      </c>
      <c r="IG6" s="16">
        <f t="shared" ref="IG6:IG33" si="25">SUM(IF6/IE6*100)</f>
        <v>66.38087187537738</v>
      </c>
      <c r="IH6" s="16">
        <v>480</v>
      </c>
      <c r="II6" s="16">
        <v>274.39999999999998</v>
      </c>
      <c r="IJ6" s="16">
        <f t="shared" ref="IJ6:IJ33" si="26">SUM(II6/IH6*100)</f>
        <v>57.166666666666664</v>
      </c>
      <c r="IK6" s="16">
        <v>2.2000000000000002</v>
      </c>
      <c r="IL6" s="16">
        <v>1.1000000000000001</v>
      </c>
      <c r="IM6" s="16">
        <f t="shared" ref="IM6:IM33" si="27">SUM(IL6/IK6*100)</f>
        <v>50</v>
      </c>
      <c r="IN6" s="16">
        <v>549.20000000000005</v>
      </c>
      <c r="IO6" s="16">
        <v>361.5</v>
      </c>
      <c r="IP6" s="16">
        <f t="shared" ref="IP6:IP33" si="28">SUM(IO6/IN6*100)</f>
        <v>65.82301529497451</v>
      </c>
      <c r="IQ6" s="16">
        <v>3714.5</v>
      </c>
      <c r="IR6" s="16">
        <v>3607.5</v>
      </c>
      <c r="IS6" s="16">
        <f t="shared" ref="IS6:IS33" si="29">SUM(IR6/IQ6*100)</f>
        <v>97.119396957867821</v>
      </c>
      <c r="IT6" s="16"/>
      <c r="IU6" s="16"/>
      <c r="IV6" s="16"/>
      <c r="IW6" s="16">
        <v>141.30000000000001</v>
      </c>
      <c r="IX6" s="16">
        <v>141.30000000000001</v>
      </c>
      <c r="IY6" s="16">
        <f t="shared" ref="IY6:IY33" si="30">SUM(IX6/IW6)*100</f>
        <v>100</v>
      </c>
      <c r="IZ6" s="16">
        <v>16127</v>
      </c>
      <c r="JA6" s="16">
        <v>11990.4</v>
      </c>
      <c r="JB6" s="16">
        <f t="shared" ref="JB6:JB33" si="31">SUM(JA6/IZ6*100)</f>
        <v>74.34984808085818</v>
      </c>
      <c r="JC6" s="16">
        <v>99139.9</v>
      </c>
      <c r="JD6" s="16">
        <v>72220.800000000003</v>
      </c>
      <c r="JE6" s="16">
        <f t="shared" ref="JE6:JE33" si="32">SUM(JD6/JC6*100)</f>
        <v>72.847360144603741</v>
      </c>
      <c r="JF6" s="16">
        <v>1154.5999999999999</v>
      </c>
      <c r="JG6" s="16">
        <v>633.6</v>
      </c>
      <c r="JH6" s="16">
        <f t="shared" ref="JH6:JH33" si="33">SUM(JG6/JF6*100)</f>
        <v>54.876147583578735</v>
      </c>
      <c r="JI6" s="16">
        <v>0.1</v>
      </c>
      <c r="JJ6" s="16">
        <v>0</v>
      </c>
      <c r="JK6" s="16">
        <f t="shared" ref="JK6:JK33" si="34">SUM(JJ6/JI6*100)</f>
        <v>0</v>
      </c>
      <c r="JL6" s="16">
        <v>295.2</v>
      </c>
      <c r="JM6" s="16">
        <v>184.6</v>
      </c>
      <c r="JN6" s="16">
        <f t="shared" ref="JN6:JN33" si="35">SUM(JM6/JL6*100)</f>
        <v>62.53387533875339</v>
      </c>
      <c r="JO6" s="16">
        <v>13170.3</v>
      </c>
      <c r="JP6" s="16">
        <v>10976</v>
      </c>
      <c r="JQ6" s="16">
        <f t="shared" ref="JQ6:JQ33" si="36">SUM(JP6/JO6*100)</f>
        <v>83.339027964435132</v>
      </c>
      <c r="JR6" s="16"/>
      <c r="JS6" s="16"/>
      <c r="JT6" s="16"/>
      <c r="JU6" s="16">
        <v>52.8</v>
      </c>
      <c r="JV6" s="16">
        <v>29</v>
      </c>
      <c r="JW6" s="16">
        <f t="shared" ref="JW6:JW33" si="37">SUM(JV6/JU6*100)</f>
        <v>54.924242424242429</v>
      </c>
      <c r="JX6" s="16">
        <v>39.4</v>
      </c>
      <c r="JY6" s="16">
        <v>38.799999999999997</v>
      </c>
      <c r="JZ6" s="16">
        <f t="shared" ref="JZ6:JZ33" si="38">SUM(JY6/JX6*100)</f>
        <v>98.477157360406082</v>
      </c>
      <c r="KA6" s="16"/>
      <c r="KB6" s="16"/>
      <c r="KC6" s="16"/>
      <c r="KD6" s="16">
        <v>1258.5</v>
      </c>
      <c r="KE6" s="16">
        <v>908.6</v>
      </c>
      <c r="KF6" s="16">
        <f t="shared" ref="KF6:KF33" si="39">SUM(KE6/KD6*100)</f>
        <v>72.197059992054037</v>
      </c>
      <c r="KG6" s="16"/>
      <c r="KH6" s="16"/>
      <c r="KI6" s="16"/>
      <c r="KJ6" s="17">
        <f t="shared" si="4"/>
        <v>140500.09999999998</v>
      </c>
      <c r="KK6" s="17">
        <f t="shared" si="5"/>
        <v>104653.40000000002</v>
      </c>
      <c r="KL6" s="17">
        <f t="shared" ref="KL6:KL33" si="40">SUM(KK6/KJ6*100)</f>
        <v>74.486352678752567</v>
      </c>
      <c r="KM6" s="16"/>
      <c r="KN6" s="16"/>
      <c r="KO6" s="16"/>
      <c r="KP6" s="16">
        <v>12.6</v>
      </c>
      <c r="KQ6" s="16">
        <v>0.9</v>
      </c>
      <c r="KR6" s="16">
        <f t="shared" ref="KR6:KR33" si="41">SUM(KQ6/KP6*100)</f>
        <v>7.1428571428571441</v>
      </c>
      <c r="KS6" s="16"/>
      <c r="KT6" s="16"/>
      <c r="KU6" s="16"/>
      <c r="KV6" s="16"/>
      <c r="KW6" s="16"/>
      <c r="KX6" s="16"/>
      <c r="KY6" s="16">
        <v>50</v>
      </c>
      <c r="KZ6" s="16">
        <v>0</v>
      </c>
      <c r="LA6" s="16">
        <f t="shared" ref="LA6:LA30" si="42">KZ6/KY6*100</f>
        <v>0</v>
      </c>
      <c r="LB6" s="16"/>
      <c r="LC6" s="16"/>
      <c r="LD6" s="16"/>
      <c r="LE6" s="17">
        <f t="shared" ref="LE6:LE30" si="43">SUM(KM6+KP6+KS6+KV6+LB6+KY6)</f>
        <v>62.6</v>
      </c>
      <c r="LF6" s="17">
        <f t="shared" ref="LF6:LF30" si="44">SUM(KN6+KQ6+KT6+KW6+LC6+KZ6)</f>
        <v>0.9</v>
      </c>
      <c r="LG6" s="17">
        <f t="shared" ref="LG6:LG33" si="45">SUM(LF6/LE6*100)</f>
        <v>1.4376996805111821</v>
      </c>
      <c r="LH6" s="18">
        <f t="shared" si="6"/>
        <v>261425.5</v>
      </c>
      <c r="LI6" s="18">
        <f t="shared" si="7"/>
        <v>176023.6</v>
      </c>
      <c r="LJ6" s="18">
        <f t="shared" ref="LJ6:LJ33" si="46">SUM(LI6/LH6*100)</f>
        <v>67.332222755622539</v>
      </c>
    </row>
    <row r="7" spans="1:322" s="12" customFormat="1" ht="23.25" customHeight="1">
      <c r="A7" s="15" t="s">
        <v>93</v>
      </c>
      <c r="B7" s="16">
        <v>11034.7</v>
      </c>
      <c r="C7" s="16">
        <v>9196</v>
      </c>
      <c r="D7" s="16">
        <f t="shared" si="8"/>
        <v>83.337109300660643</v>
      </c>
      <c r="E7" s="16">
        <v>33104.400000000001</v>
      </c>
      <c r="F7" s="16">
        <v>27587</v>
      </c>
      <c r="G7" s="16">
        <f t="shared" si="9"/>
        <v>83.333333333333329</v>
      </c>
      <c r="H7" s="17">
        <f t="shared" si="0"/>
        <v>44139.100000000006</v>
      </c>
      <c r="I7" s="17">
        <f t="shared" si="1"/>
        <v>36783</v>
      </c>
      <c r="J7" s="17">
        <f t="shared" si="10"/>
        <v>83.33427731874913</v>
      </c>
      <c r="K7" s="16">
        <v>9276</v>
      </c>
      <c r="L7" s="16">
        <v>8369.7999999999993</v>
      </c>
      <c r="M7" s="16">
        <f t="shared" si="2"/>
        <v>90.230702889176357</v>
      </c>
      <c r="N7" s="16"/>
      <c r="O7" s="16"/>
      <c r="P7" s="16"/>
      <c r="Q7" s="16"/>
      <c r="R7" s="16"/>
      <c r="S7" s="16"/>
      <c r="T7" s="16">
        <v>16777</v>
      </c>
      <c r="U7" s="16">
        <v>7133.5</v>
      </c>
      <c r="V7" s="16">
        <f t="shared" si="3"/>
        <v>42.519520772486139</v>
      </c>
      <c r="W7" s="16">
        <v>3059</v>
      </c>
      <c r="X7" s="16">
        <v>1064.5</v>
      </c>
      <c r="Y7" s="16">
        <f t="shared" si="12"/>
        <v>34.798953906505389</v>
      </c>
      <c r="Z7" s="16"/>
      <c r="AA7" s="16"/>
      <c r="AB7" s="16"/>
      <c r="AC7" s="16">
        <v>1264.8</v>
      </c>
      <c r="AD7" s="16">
        <v>0</v>
      </c>
      <c r="AE7" s="16">
        <f t="shared" si="13"/>
        <v>0</v>
      </c>
      <c r="AF7" s="16"/>
      <c r="AG7" s="16"/>
      <c r="AH7" s="16"/>
      <c r="AI7" s="16"/>
      <c r="AJ7" s="16"/>
      <c r="AK7" s="16"/>
      <c r="AL7" s="16"/>
      <c r="AM7" s="16"/>
      <c r="AN7" s="16"/>
      <c r="AO7" s="16">
        <f>3000+9533.2</f>
        <v>12533.2</v>
      </c>
      <c r="AP7" s="16">
        <v>560.70000000000005</v>
      </c>
      <c r="AQ7" s="16">
        <f t="shared" si="14"/>
        <v>4.4737178055085698</v>
      </c>
      <c r="AR7" s="16"/>
      <c r="AS7" s="16"/>
      <c r="AT7" s="16"/>
      <c r="AU7" s="16">
        <v>20000</v>
      </c>
      <c r="AV7" s="16">
        <v>0</v>
      </c>
      <c r="AW7" s="16">
        <f t="shared" ref="AW7:AW33" si="47">AV7/AU7*100</f>
        <v>0</v>
      </c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>
        <v>7829.5</v>
      </c>
      <c r="BQ7" s="16">
        <v>0</v>
      </c>
      <c r="BR7" s="16">
        <v>0</v>
      </c>
      <c r="BS7" s="16"/>
      <c r="BT7" s="16"/>
      <c r="BU7" s="16"/>
      <c r="BV7" s="16">
        <v>14302.2</v>
      </c>
      <c r="BW7" s="16">
        <v>0</v>
      </c>
      <c r="BX7" s="16">
        <v>0</v>
      </c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>
        <v>10000</v>
      </c>
      <c r="CL7" s="16">
        <v>10000</v>
      </c>
      <c r="CM7" s="16">
        <f>CL7/CK7*100</f>
        <v>100</v>
      </c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>
        <v>5501.1</v>
      </c>
      <c r="DM7" s="16">
        <v>5501.1</v>
      </c>
      <c r="DN7" s="16">
        <f t="shared" si="15"/>
        <v>100</v>
      </c>
      <c r="DO7" s="16"/>
      <c r="DP7" s="16"/>
      <c r="DQ7" s="16"/>
      <c r="DR7" s="16">
        <v>14.3</v>
      </c>
      <c r="DS7" s="16">
        <v>14.3</v>
      </c>
      <c r="DT7" s="16">
        <f t="shared" si="16"/>
        <v>100</v>
      </c>
      <c r="DU7" s="16"/>
      <c r="DV7" s="16"/>
      <c r="DW7" s="16"/>
      <c r="DX7" s="16"/>
      <c r="DY7" s="16"/>
      <c r="DZ7" s="16"/>
      <c r="EA7" s="16">
        <v>2427</v>
      </c>
      <c r="EB7" s="16">
        <v>1942.5</v>
      </c>
      <c r="EC7" s="16">
        <f t="shared" si="17"/>
        <v>80.037082818294195</v>
      </c>
      <c r="ED7" s="16">
        <v>1172</v>
      </c>
      <c r="EE7" s="16">
        <v>1172</v>
      </c>
      <c r="EF7" s="16">
        <f>SUM(EE7/ED7*100)</f>
        <v>100</v>
      </c>
      <c r="EG7" s="16">
        <v>168</v>
      </c>
      <c r="EH7" s="16">
        <v>0</v>
      </c>
      <c r="EI7" s="16">
        <f>SUM(EH7/EG7*100)</f>
        <v>0</v>
      </c>
      <c r="EJ7" s="16"/>
      <c r="EK7" s="16"/>
      <c r="EL7" s="16"/>
      <c r="EM7" s="16">
        <v>972</v>
      </c>
      <c r="EN7" s="16">
        <v>972</v>
      </c>
      <c r="EO7" s="16">
        <f t="shared" si="18"/>
        <v>100</v>
      </c>
      <c r="EP7" s="16">
        <f>2144.3+3439.8</f>
        <v>5584.1</v>
      </c>
      <c r="EQ7" s="16">
        <v>5584.1</v>
      </c>
      <c r="ER7" s="16">
        <f>SUM(EQ7/EP7*100)</f>
        <v>100</v>
      </c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>
        <v>6746.7</v>
      </c>
      <c r="FL7" s="16">
        <v>0</v>
      </c>
      <c r="FM7" s="16">
        <v>0</v>
      </c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>
        <v>225</v>
      </c>
      <c r="GG7" s="16">
        <v>225</v>
      </c>
      <c r="GH7" s="16">
        <f t="shared" si="19"/>
        <v>100</v>
      </c>
      <c r="GI7" s="16"/>
      <c r="GJ7" s="16"/>
      <c r="GK7" s="16"/>
      <c r="GL7" s="16"/>
      <c r="GM7" s="16"/>
      <c r="GN7" s="16"/>
      <c r="GO7" s="16"/>
      <c r="GP7" s="16"/>
      <c r="GQ7" s="16"/>
      <c r="GR7" s="16">
        <v>1683.8</v>
      </c>
      <c r="GS7" s="16">
        <v>0</v>
      </c>
      <c r="GT7" s="16">
        <v>0</v>
      </c>
      <c r="GU7" s="16">
        <v>6700</v>
      </c>
      <c r="GV7" s="16">
        <v>1908</v>
      </c>
      <c r="GW7" s="16">
        <f t="shared" si="20"/>
        <v>28.477611940298509</v>
      </c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7">
        <f t="shared" si="21"/>
        <v>126235.70000000001</v>
      </c>
      <c r="HZ7" s="17">
        <f t="shared" si="22"/>
        <v>44447.499999999993</v>
      </c>
      <c r="IA7" s="17">
        <f t="shared" si="23"/>
        <v>35.209928728560932</v>
      </c>
      <c r="IB7" s="16">
        <v>9832.5</v>
      </c>
      <c r="IC7" s="16">
        <v>6265.9</v>
      </c>
      <c r="ID7" s="16">
        <f t="shared" si="24"/>
        <v>63.72641749300788</v>
      </c>
      <c r="IE7" s="16">
        <v>1503.3</v>
      </c>
      <c r="IF7" s="16">
        <v>1023.6</v>
      </c>
      <c r="IG7" s="16">
        <f t="shared" si="25"/>
        <v>68.090201556575536</v>
      </c>
      <c r="IH7" s="16">
        <v>1252.4000000000001</v>
      </c>
      <c r="II7" s="16">
        <v>469.6</v>
      </c>
      <c r="IJ7" s="16">
        <f t="shared" si="26"/>
        <v>37.496007665282654</v>
      </c>
      <c r="IK7" s="16">
        <v>2</v>
      </c>
      <c r="IL7" s="16">
        <v>1</v>
      </c>
      <c r="IM7" s="16">
        <f t="shared" si="27"/>
        <v>50</v>
      </c>
      <c r="IN7" s="16">
        <v>803.1</v>
      </c>
      <c r="IO7" s="16">
        <v>602.1</v>
      </c>
      <c r="IP7" s="16">
        <f t="shared" si="28"/>
        <v>74.971983563690699</v>
      </c>
      <c r="IQ7" s="16">
        <v>5571.7</v>
      </c>
      <c r="IR7" s="16">
        <v>928.6</v>
      </c>
      <c r="IS7" s="16">
        <f t="shared" si="29"/>
        <v>16.666367535940559</v>
      </c>
      <c r="IT7" s="16">
        <v>2082.5</v>
      </c>
      <c r="IU7" s="16">
        <v>76</v>
      </c>
      <c r="IV7" s="16">
        <f t="shared" ref="IV7:IV33" si="48">SUM(IU7/IT7*100)</f>
        <v>3.6494597839135654</v>
      </c>
      <c r="IW7" s="16">
        <v>143</v>
      </c>
      <c r="IX7" s="16">
        <v>143</v>
      </c>
      <c r="IY7" s="16">
        <f t="shared" si="30"/>
        <v>100</v>
      </c>
      <c r="IZ7" s="16">
        <v>66319.399999999994</v>
      </c>
      <c r="JA7" s="16">
        <v>47590.6</v>
      </c>
      <c r="JB7" s="16">
        <f t="shared" si="31"/>
        <v>71.759696257806922</v>
      </c>
      <c r="JC7" s="16">
        <v>259414.7</v>
      </c>
      <c r="JD7" s="16">
        <v>183646.8</v>
      </c>
      <c r="JE7" s="16">
        <f t="shared" si="32"/>
        <v>70.792749986797205</v>
      </c>
      <c r="JF7" s="16">
        <v>2235.8000000000002</v>
      </c>
      <c r="JG7" s="16">
        <v>1281.2</v>
      </c>
      <c r="JH7" s="16">
        <f t="shared" si="33"/>
        <v>57.303873333929687</v>
      </c>
      <c r="JI7" s="16">
        <v>0.1</v>
      </c>
      <c r="JJ7" s="16">
        <v>0.1</v>
      </c>
      <c r="JK7" s="16">
        <f t="shared" si="34"/>
        <v>100</v>
      </c>
      <c r="JL7" s="16">
        <v>590.6</v>
      </c>
      <c r="JM7" s="16">
        <v>436.9</v>
      </c>
      <c r="JN7" s="16">
        <f t="shared" si="35"/>
        <v>73.975618015577368</v>
      </c>
      <c r="JO7" s="16">
        <v>28161.5</v>
      </c>
      <c r="JP7" s="16">
        <v>23468</v>
      </c>
      <c r="JQ7" s="16">
        <f t="shared" si="36"/>
        <v>83.333629245601259</v>
      </c>
      <c r="JR7" s="16"/>
      <c r="JS7" s="16"/>
      <c r="JT7" s="16"/>
      <c r="JU7" s="16">
        <v>79</v>
      </c>
      <c r="JV7" s="16">
        <v>59.1</v>
      </c>
      <c r="JW7" s="16">
        <f t="shared" si="37"/>
        <v>74.810126582278485</v>
      </c>
      <c r="JX7" s="16">
        <v>46.5</v>
      </c>
      <c r="JY7" s="16">
        <v>27.3</v>
      </c>
      <c r="JZ7" s="16">
        <f t="shared" si="38"/>
        <v>58.709677419354847</v>
      </c>
      <c r="KA7" s="16">
        <v>300</v>
      </c>
      <c r="KB7" s="16">
        <v>0</v>
      </c>
      <c r="KC7" s="16">
        <f t="shared" ref="KC7:KC33" si="49">SUM(KB7/KA7*100)</f>
        <v>0</v>
      </c>
      <c r="KD7" s="16">
        <v>1817.5</v>
      </c>
      <c r="KE7" s="16">
        <v>1358.3</v>
      </c>
      <c r="KF7" s="16">
        <f t="shared" si="39"/>
        <v>74.734525447042643</v>
      </c>
      <c r="KG7" s="16"/>
      <c r="KH7" s="16"/>
      <c r="KI7" s="16"/>
      <c r="KJ7" s="17">
        <f t="shared" si="4"/>
        <v>380155.59999999992</v>
      </c>
      <c r="KK7" s="17">
        <f t="shared" si="5"/>
        <v>267378.09999999998</v>
      </c>
      <c r="KL7" s="17">
        <f t="shared" si="40"/>
        <v>70.333858030764247</v>
      </c>
      <c r="KM7" s="16"/>
      <c r="KN7" s="16"/>
      <c r="KO7" s="16"/>
      <c r="KP7" s="16"/>
      <c r="KQ7" s="16"/>
      <c r="KR7" s="16"/>
      <c r="KS7" s="16">
        <v>4110</v>
      </c>
      <c r="KT7" s="16">
        <v>0</v>
      </c>
      <c r="KU7" s="16">
        <v>0</v>
      </c>
      <c r="KV7" s="16"/>
      <c r="KW7" s="16"/>
      <c r="KX7" s="16"/>
      <c r="KY7" s="16">
        <v>420</v>
      </c>
      <c r="KZ7" s="16">
        <v>0</v>
      </c>
      <c r="LA7" s="16">
        <f t="shared" si="42"/>
        <v>0</v>
      </c>
      <c r="LB7" s="16"/>
      <c r="LC7" s="16"/>
      <c r="LD7" s="16"/>
      <c r="LE7" s="17">
        <f t="shared" si="43"/>
        <v>4530</v>
      </c>
      <c r="LF7" s="17">
        <f t="shared" si="44"/>
        <v>0</v>
      </c>
      <c r="LG7" s="17">
        <v>0</v>
      </c>
      <c r="LH7" s="18">
        <f t="shared" si="6"/>
        <v>555060.39999999991</v>
      </c>
      <c r="LI7" s="18">
        <f t="shared" si="7"/>
        <v>348608.6</v>
      </c>
      <c r="LJ7" s="18">
        <f t="shared" si="46"/>
        <v>62.805525308597055</v>
      </c>
    </row>
    <row r="8" spans="1:322" s="19" customFormat="1" ht="23.25" customHeight="1">
      <c r="A8" s="15" t="s">
        <v>94</v>
      </c>
      <c r="B8" s="16"/>
      <c r="C8" s="16"/>
      <c r="D8" s="16"/>
      <c r="E8" s="16">
        <v>8334.2000000000007</v>
      </c>
      <c r="F8" s="16">
        <v>6945</v>
      </c>
      <c r="G8" s="16">
        <f t="shared" si="9"/>
        <v>83.331333541311693</v>
      </c>
      <c r="H8" s="17">
        <f t="shared" si="0"/>
        <v>8334.2000000000007</v>
      </c>
      <c r="I8" s="17">
        <f t="shared" si="1"/>
        <v>6945</v>
      </c>
      <c r="J8" s="17">
        <f t="shared" si="10"/>
        <v>83.331333541311693</v>
      </c>
      <c r="K8" s="16">
        <v>10053.1</v>
      </c>
      <c r="L8" s="16">
        <v>6635.5</v>
      </c>
      <c r="M8" s="16">
        <f t="shared" si="2"/>
        <v>66.004516019934144</v>
      </c>
      <c r="N8" s="16">
        <v>1934.2</v>
      </c>
      <c r="O8" s="16">
        <v>517</v>
      </c>
      <c r="P8" s="16">
        <f t="shared" si="11"/>
        <v>26.729397166787301</v>
      </c>
      <c r="Q8" s="16"/>
      <c r="R8" s="16"/>
      <c r="S8" s="16"/>
      <c r="T8" s="16">
        <v>26096</v>
      </c>
      <c r="U8" s="16">
        <v>11899.8</v>
      </c>
      <c r="V8" s="16">
        <f t="shared" si="3"/>
        <v>45.600091968117717</v>
      </c>
      <c r="W8" s="16">
        <v>3845.6</v>
      </c>
      <c r="X8" s="16">
        <v>1151.9000000000001</v>
      </c>
      <c r="Y8" s="16">
        <f t="shared" si="12"/>
        <v>29.953713334720199</v>
      </c>
      <c r="Z8" s="16"/>
      <c r="AA8" s="16"/>
      <c r="AB8" s="16"/>
      <c r="AC8" s="16">
        <v>1590</v>
      </c>
      <c r="AD8" s="16">
        <v>0</v>
      </c>
      <c r="AE8" s="16">
        <f t="shared" si="13"/>
        <v>0</v>
      </c>
      <c r="AF8" s="16"/>
      <c r="AG8" s="16"/>
      <c r="AH8" s="16"/>
      <c r="AI8" s="16"/>
      <c r="AJ8" s="16"/>
      <c r="AK8" s="16"/>
      <c r="AL8" s="16"/>
      <c r="AM8" s="16"/>
      <c r="AN8" s="16"/>
      <c r="AO8" s="16">
        <v>420</v>
      </c>
      <c r="AP8" s="16">
        <v>0</v>
      </c>
      <c r="AQ8" s="16">
        <f t="shared" si="14"/>
        <v>0</v>
      </c>
      <c r="AR8" s="16"/>
      <c r="AS8" s="16"/>
      <c r="AT8" s="16"/>
      <c r="AU8" s="16">
        <v>20000</v>
      </c>
      <c r="AV8" s="16">
        <v>15932.7</v>
      </c>
      <c r="AW8" s="16">
        <f t="shared" si="47"/>
        <v>79.663499999999999</v>
      </c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>
        <v>6982.2</v>
      </c>
      <c r="DM8" s="16">
        <v>6982.2</v>
      </c>
      <c r="DN8" s="16">
        <f t="shared" si="15"/>
        <v>100</v>
      </c>
      <c r="DO8" s="16"/>
      <c r="DP8" s="16"/>
      <c r="DQ8" s="16"/>
      <c r="DR8" s="16">
        <v>13.3</v>
      </c>
      <c r="DS8" s="16">
        <v>13.3</v>
      </c>
      <c r="DT8" s="16">
        <f t="shared" si="16"/>
        <v>100</v>
      </c>
      <c r="DU8" s="16"/>
      <c r="DV8" s="16"/>
      <c r="DW8" s="16"/>
      <c r="DX8" s="16"/>
      <c r="DY8" s="16"/>
      <c r="DZ8" s="16"/>
      <c r="EA8" s="16">
        <v>1385.1999999999998</v>
      </c>
      <c r="EB8" s="16">
        <v>755.4</v>
      </c>
      <c r="EC8" s="16">
        <f t="shared" si="17"/>
        <v>54.533641351429409</v>
      </c>
      <c r="ED8" s="16"/>
      <c r="EE8" s="16"/>
      <c r="EF8" s="16"/>
      <c r="EG8" s="16"/>
      <c r="EH8" s="16"/>
      <c r="EI8" s="16"/>
      <c r="EJ8" s="16"/>
      <c r="EK8" s="16"/>
      <c r="EL8" s="16"/>
      <c r="EM8" s="16">
        <v>972</v>
      </c>
      <c r="EN8" s="16">
        <v>972</v>
      </c>
      <c r="EO8" s="16">
        <f t="shared" si="18"/>
        <v>100</v>
      </c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>
        <v>150</v>
      </c>
      <c r="GG8" s="16">
        <v>150</v>
      </c>
      <c r="GH8" s="16">
        <f t="shared" si="19"/>
        <v>100</v>
      </c>
      <c r="GI8" s="16"/>
      <c r="GJ8" s="16"/>
      <c r="GK8" s="16"/>
      <c r="GL8" s="16"/>
      <c r="GM8" s="16"/>
      <c r="GN8" s="16"/>
      <c r="GO8" s="16"/>
      <c r="GP8" s="16"/>
      <c r="GQ8" s="16"/>
      <c r="GR8" s="16">
        <v>153.1</v>
      </c>
      <c r="GS8" s="16">
        <v>0</v>
      </c>
      <c r="GT8" s="16">
        <v>0</v>
      </c>
      <c r="GU8" s="16">
        <v>848.7</v>
      </c>
      <c r="GV8" s="16">
        <v>0</v>
      </c>
      <c r="GW8" s="16">
        <f t="shared" si="20"/>
        <v>0</v>
      </c>
      <c r="GX8" s="16">
        <v>15000</v>
      </c>
      <c r="GY8" s="16">
        <v>0</v>
      </c>
      <c r="GZ8" s="16">
        <v>0</v>
      </c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7">
        <f t="shared" si="21"/>
        <v>89443.400000000009</v>
      </c>
      <c r="HZ8" s="17">
        <f t="shared" si="22"/>
        <v>45009.8</v>
      </c>
      <c r="IA8" s="17">
        <f t="shared" si="23"/>
        <v>50.322103140086348</v>
      </c>
      <c r="IB8" s="16">
        <v>7068.9</v>
      </c>
      <c r="IC8" s="16">
        <v>4771.5</v>
      </c>
      <c r="ID8" s="16">
        <f t="shared" si="24"/>
        <v>67.499893901455678</v>
      </c>
      <c r="IE8" s="16">
        <v>2031</v>
      </c>
      <c r="IF8" s="16">
        <v>1177.5999999999999</v>
      </c>
      <c r="IG8" s="16">
        <f t="shared" si="25"/>
        <v>57.981290004923679</v>
      </c>
      <c r="IH8" s="16">
        <v>400</v>
      </c>
      <c r="II8" s="16">
        <v>210.1</v>
      </c>
      <c r="IJ8" s="16">
        <f t="shared" si="26"/>
        <v>52.524999999999999</v>
      </c>
      <c r="IK8" s="16">
        <v>5.5</v>
      </c>
      <c r="IL8" s="16">
        <v>0.3</v>
      </c>
      <c r="IM8" s="16">
        <f t="shared" si="27"/>
        <v>5.4545454545454541</v>
      </c>
      <c r="IN8" s="16">
        <v>1057.0999999999999</v>
      </c>
      <c r="IO8" s="16">
        <v>773.6</v>
      </c>
      <c r="IP8" s="16">
        <f t="shared" si="28"/>
        <v>73.181345189669855</v>
      </c>
      <c r="IQ8" s="16">
        <v>3714.5</v>
      </c>
      <c r="IR8" s="16">
        <v>583.5</v>
      </c>
      <c r="IS8" s="16">
        <f t="shared" si="29"/>
        <v>15.708709112935793</v>
      </c>
      <c r="IT8" s="16">
        <v>3997.5</v>
      </c>
      <c r="IU8" s="16">
        <v>0</v>
      </c>
      <c r="IV8" s="16">
        <f t="shared" si="48"/>
        <v>0</v>
      </c>
      <c r="IW8" s="16">
        <v>159.30000000000001</v>
      </c>
      <c r="IX8" s="16">
        <v>159.30000000000001</v>
      </c>
      <c r="IY8" s="16">
        <f t="shared" si="30"/>
        <v>100</v>
      </c>
      <c r="IZ8" s="16">
        <v>51353.4</v>
      </c>
      <c r="JA8" s="16">
        <v>36383.300000000003</v>
      </c>
      <c r="JB8" s="16">
        <f t="shared" si="31"/>
        <v>70.848862976940183</v>
      </c>
      <c r="JC8" s="16">
        <v>188101.7</v>
      </c>
      <c r="JD8" s="16">
        <v>137042.79999999999</v>
      </c>
      <c r="JE8" s="16">
        <f t="shared" si="32"/>
        <v>72.855694552468151</v>
      </c>
      <c r="JF8" s="16">
        <v>2134.1</v>
      </c>
      <c r="JG8" s="16">
        <v>1038.4000000000001</v>
      </c>
      <c r="JH8" s="16">
        <f t="shared" si="33"/>
        <v>48.657513706011905</v>
      </c>
      <c r="JI8" s="16">
        <v>0.1</v>
      </c>
      <c r="JJ8" s="16">
        <v>0.1</v>
      </c>
      <c r="JK8" s="16">
        <f t="shared" si="34"/>
        <v>100</v>
      </c>
      <c r="JL8" s="16">
        <v>590.6</v>
      </c>
      <c r="JM8" s="16">
        <v>422.8</v>
      </c>
      <c r="JN8" s="16">
        <f t="shared" si="35"/>
        <v>71.588215374195727</v>
      </c>
      <c r="JO8" s="16">
        <v>25393.7</v>
      </c>
      <c r="JP8" s="16">
        <v>21161</v>
      </c>
      <c r="JQ8" s="16">
        <f t="shared" si="36"/>
        <v>83.33169250640907</v>
      </c>
      <c r="JR8" s="16"/>
      <c r="JS8" s="16"/>
      <c r="JT8" s="16"/>
      <c r="JU8" s="16">
        <v>65.900000000000006</v>
      </c>
      <c r="JV8" s="16">
        <v>43.5</v>
      </c>
      <c r="JW8" s="16">
        <f t="shared" si="37"/>
        <v>66.009104704097112</v>
      </c>
      <c r="JX8" s="16">
        <v>13.5</v>
      </c>
      <c r="JY8" s="16">
        <v>12.9</v>
      </c>
      <c r="JZ8" s="16">
        <f t="shared" si="38"/>
        <v>95.555555555555557</v>
      </c>
      <c r="KA8" s="16">
        <v>300</v>
      </c>
      <c r="KB8" s="16">
        <v>0</v>
      </c>
      <c r="KC8" s="16">
        <f t="shared" si="49"/>
        <v>0</v>
      </c>
      <c r="KD8" s="16">
        <v>1677.5</v>
      </c>
      <c r="KE8" s="16">
        <v>1230.4000000000001</v>
      </c>
      <c r="KF8" s="16">
        <f t="shared" si="39"/>
        <v>73.347242921013418</v>
      </c>
      <c r="KG8" s="16"/>
      <c r="KH8" s="16"/>
      <c r="KI8" s="16"/>
      <c r="KJ8" s="17">
        <f t="shared" si="4"/>
        <v>288064.30000000005</v>
      </c>
      <c r="KK8" s="17">
        <f t="shared" si="5"/>
        <v>205011.09999999998</v>
      </c>
      <c r="KL8" s="17">
        <f t="shared" si="40"/>
        <v>71.168520361599803</v>
      </c>
      <c r="KM8" s="16"/>
      <c r="KN8" s="16"/>
      <c r="KO8" s="16"/>
      <c r="KP8" s="16">
        <v>21.9</v>
      </c>
      <c r="KQ8" s="16">
        <v>5.6</v>
      </c>
      <c r="KR8" s="16">
        <f t="shared" si="41"/>
        <v>25.570776255707763</v>
      </c>
      <c r="KS8" s="16"/>
      <c r="KT8" s="16"/>
      <c r="KU8" s="16"/>
      <c r="KV8" s="16"/>
      <c r="KW8" s="16"/>
      <c r="KX8" s="16"/>
      <c r="KY8" s="16">
        <v>170</v>
      </c>
      <c r="KZ8" s="16">
        <v>0</v>
      </c>
      <c r="LA8" s="16">
        <f t="shared" si="42"/>
        <v>0</v>
      </c>
      <c r="LB8" s="16"/>
      <c r="LC8" s="16"/>
      <c r="LD8" s="16"/>
      <c r="LE8" s="17">
        <f t="shared" si="43"/>
        <v>191.9</v>
      </c>
      <c r="LF8" s="17">
        <f t="shared" si="44"/>
        <v>5.6</v>
      </c>
      <c r="LG8" s="17">
        <f t="shared" si="45"/>
        <v>2.9181865554976549</v>
      </c>
      <c r="LH8" s="18">
        <f t="shared" si="6"/>
        <v>386033.80000000005</v>
      </c>
      <c r="LI8" s="18">
        <f t="shared" si="7"/>
        <v>256971.49999999997</v>
      </c>
      <c r="LJ8" s="18">
        <f t="shared" si="46"/>
        <v>66.567098528678045</v>
      </c>
    </row>
    <row r="9" spans="1:322" s="12" customFormat="1" ht="23.25" customHeight="1">
      <c r="A9" s="15" t="s">
        <v>95</v>
      </c>
      <c r="B9" s="16">
        <v>6486.6</v>
      </c>
      <c r="C9" s="16">
        <v>5406</v>
      </c>
      <c r="D9" s="16">
        <f t="shared" si="8"/>
        <v>83.341041531773186</v>
      </c>
      <c r="E9" s="16">
        <v>31778.2</v>
      </c>
      <c r="F9" s="16">
        <v>26482</v>
      </c>
      <c r="G9" s="16">
        <f t="shared" si="9"/>
        <v>83.333857801889337</v>
      </c>
      <c r="H9" s="17">
        <f t="shared" si="0"/>
        <v>38264.800000000003</v>
      </c>
      <c r="I9" s="17">
        <f t="shared" si="1"/>
        <v>31888</v>
      </c>
      <c r="J9" s="17">
        <f t="shared" si="10"/>
        <v>83.335075578599643</v>
      </c>
      <c r="K9" s="16">
        <v>10672.6</v>
      </c>
      <c r="L9" s="16">
        <v>7340.4</v>
      </c>
      <c r="M9" s="16">
        <f t="shared" si="2"/>
        <v>68.777992241815483</v>
      </c>
      <c r="N9" s="16">
        <v>13819.5</v>
      </c>
      <c r="O9" s="16">
        <v>0</v>
      </c>
      <c r="P9" s="16">
        <f t="shared" si="11"/>
        <v>0</v>
      </c>
      <c r="Q9" s="16"/>
      <c r="R9" s="16"/>
      <c r="S9" s="16"/>
      <c r="T9" s="16">
        <v>19575.5</v>
      </c>
      <c r="U9" s="16">
        <v>16006.3</v>
      </c>
      <c r="V9" s="16">
        <f t="shared" si="3"/>
        <v>81.767004674210114</v>
      </c>
      <c r="W9" s="16">
        <v>2193.1999999999998</v>
      </c>
      <c r="X9" s="16">
        <v>1033.4000000000001</v>
      </c>
      <c r="Y9" s="16">
        <f t="shared" si="12"/>
        <v>47.118365858106884</v>
      </c>
      <c r="Z9" s="16"/>
      <c r="AA9" s="16"/>
      <c r="AB9" s="16"/>
      <c r="AC9" s="16">
        <v>1230.0999999999999</v>
      </c>
      <c r="AD9" s="16">
        <v>1035</v>
      </c>
      <c r="AE9" s="16">
        <f t="shared" si="13"/>
        <v>84.139500853589141</v>
      </c>
      <c r="AF9" s="16"/>
      <c r="AG9" s="16"/>
      <c r="AH9" s="16"/>
      <c r="AI9" s="16"/>
      <c r="AJ9" s="16"/>
      <c r="AK9" s="16"/>
      <c r="AL9" s="16"/>
      <c r="AM9" s="16"/>
      <c r="AN9" s="16"/>
      <c r="AO9" s="16">
        <v>430.8</v>
      </c>
      <c r="AP9" s="16">
        <v>70.8</v>
      </c>
      <c r="AQ9" s="16">
        <f t="shared" si="14"/>
        <v>16.434540389972145</v>
      </c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>
        <v>5570.5</v>
      </c>
      <c r="DM9" s="16">
        <v>5570.5</v>
      </c>
      <c r="DN9" s="16">
        <f t="shared" si="15"/>
        <v>100</v>
      </c>
      <c r="DO9" s="16"/>
      <c r="DP9" s="16"/>
      <c r="DQ9" s="16"/>
      <c r="DR9" s="16">
        <v>9.6999999999999993</v>
      </c>
      <c r="DS9" s="16">
        <v>9.6999999999999993</v>
      </c>
      <c r="DT9" s="16">
        <f t="shared" si="16"/>
        <v>100</v>
      </c>
      <c r="DU9" s="16"/>
      <c r="DV9" s="16"/>
      <c r="DW9" s="16"/>
      <c r="DX9" s="16">
        <v>1638.9</v>
      </c>
      <c r="DY9" s="16">
        <v>1638.9</v>
      </c>
      <c r="DZ9" s="16">
        <f>DY9/DX9*100</f>
        <v>100</v>
      </c>
      <c r="EA9" s="16">
        <v>1713</v>
      </c>
      <c r="EB9" s="16">
        <v>1281.3999999999999</v>
      </c>
      <c r="EC9" s="16">
        <f t="shared" si="17"/>
        <v>74.804436660828941</v>
      </c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>
        <v>2806.7</v>
      </c>
      <c r="FX9" s="16">
        <v>0</v>
      </c>
      <c r="FY9" s="16">
        <v>0</v>
      </c>
      <c r="FZ9" s="16"/>
      <c r="GA9" s="16"/>
      <c r="GB9" s="16"/>
      <c r="GC9" s="16"/>
      <c r="GD9" s="16"/>
      <c r="GE9" s="16"/>
      <c r="GF9" s="16">
        <v>225</v>
      </c>
      <c r="GG9" s="16">
        <v>225</v>
      </c>
      <c r="GH9" s="16">
        <f t="shared" si="19"/>
        <v>100</v>
      </c>
      <c r="GI9" s="16"/>
      <c r="GJ9" s="16"/>
      <c r="GK9" s="16"/>
      <c r="GL9" s="16"/>
      <c r="GM9" s="16"/>
      <c r="GN9" s="16"/>
      <c r="GO9" s="16"/>
      <c r="GP9" s="16"/>
      <c r="GQ9" s="16"/>
      <c r="GR9" s="16">
        <v>1184.2</v>
      </c>
      <c r="GS9" s="16">
        <v>0</v>
      </c>
      <c r="GT9" s="16">
        <v>0</v>
      </c>
      <c r="GU9" s="16">
        <v>5085.1000000000004</v>
      </c>
      <c r="GV9" s="16">
        <v>0</v>
      </c>
      <c r="GW9" s="16">
        <f t="shared" si="20"/>
        <v>0</v>
      </c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7">
        <f t="shared" si="21"/>
        <v>66154.799999999988</v>
      </c>
      <c r="HZ9" s="17">
        <f t="shared" si="22"/>
        <v>34211.4</v>
      </c>
      <c r="IA9" s="17">
        <f t="shared" si="23"/>
        <v>51.71416133069711</v>
      </c>
      <c r="IB9" s="16">
        <v>5230.3999999999996</v>
      </c>
      <c r="IC9" s="16">
        <v>3282.8</v>
      </c>
      <c r="ID9" s="16">
        <f t="shared" si="24"/>
        <v>62.763842153563786</v>
      </c>
      <c r="IE9" s="16">
        <v>1200.2</v>
      </c>
      <c r="IF9" s="16">
        <v>696.4</v>
      </c>
      <c r="IG9" s="16">
        <f t="shared" si="25"/>
        <v>58.023662722879521</v>
      </c>
      <c r="IH9" s="16">
        <v>481.1</v>
      </c>
      <c r="II9" s="16">
        <v>208.5</v>
      </c>
      <c r="IJ9" s="16">
        <f t="shared" si="26"/>
        <v>43.338183329869047</v>
      </c>
      <c r="IK9" s="16">
        <v>1.7</v>
      </c>
      <c r="IL9" s="16">
        <v>0.9</v>
      </c>
      <c r="IM9" s="16">
        <f t="shared" si="27"/>
        <v>52.941176470588239</v>
      </c>
      <c r="IN9" s="16">
        <v>549.20000000000005</v>
      </c>
      <c r="IO9" s="16">
        <v>371.9</v>
      </c>
      <c r="IP9" s="16">
        <f t="shared" si="28"/>
        <v>67.716678805535309</v>
      </c>
      <c r="IQ9" s="16">
        <v>3714.5</v>
      </c>
      <c r="IR9" s="16">
        <v>3672.7</v>
      </c>
      <c r="IS9" s="16">
        <f t="shared" si="29"/>
        <v>98.874680306905375</v>
      </c>
      <c r="IT9" s="16">
        <v>2251</v>
      </c>
      <c r="IU9" s="16">
        <v>0</v>
      </c>
      <c r="IV9" s="16">
        <f t="shared" si="48"/>
        <v>0</v>
      </c>
      <c r="IW9" s="16">
        <v>31</v>
      </c>
      <c r="IX9" s="16">
        <v>31</v>
      </c>
      <c r="IY9" s="16">
        <f t="shared" si="30"/>
        <v>100</v>
      </c>
      <c r="IZ9" s="16">
        <v>47983.1</v>
      </c>
      <c r="JA9" s="16">
        <v>34265.4</v>
      </c>
      <c r="JB9" s="16">
        <f t="shared" si="31"/>
        <v>71.411392761201341</v>
      </c>
      <c r="JC9" s="16">
        <v>124735</v>
      </c>
      <c r="JD9" s="16">
        <v>88624.4</v>
      </c>
      <c r="JE9" s="16">
        <f t="shared" si="32"/>
        <v>71.050146310177581</v>
      </c>
      <c r="JF9" s="16">
        <v>1395.7</v>
      </c>
      <c r="JG9" s="16">
        <v>797.8</v>
      </c>
      <c r="JH9" s="16">
        <f t="shared" si="33"/>
        <v>57.161281077595469</v>
      </c>
      <c r="JI9" s="16">
        <v>0.2</v>
      </c>
      <c r="JJ9" s="16">
        <v>0.1</v>
      </c>
      <c r="JK9" s="16">
        <f t="shared" si="34"/>
        <v>50</v>
      </c>
      <c r="JL9" s="16">
        <v>590.6</v>
      </c>
      <c r="JM9" s="16">
        <v>404.9</v>
      </c>
      <c r="JN9" s="16">
        <f t="shared" si="35"/>
        <v>68.557399254994905</v>
      </c>
      <c r="JO9" s="16">
        <v>19154.099999999999</v>
      </c>
      <c r="JP9" s="16">
        <v>15962</v>
      </c>
      <c r="JQ9" s="16">
        <f t="shared" si="36"/>
        <v>83.334638536918987</v>
      </c>
      <c r="JR9" s="16"/>
      <c r="JS9" s="16"/>
      <c r="JT9" s="16"/>
      <c r="JU9" s="16">
        <v>52.8</v>
      </c>
      <c r="JV9" s="16">
        <v>32.700000000000003</v>
      </c>
      <c r="JW9" s="16">
        <f t="shared" si="37"/>
        <v>61.931818181818187</v>
      </c>
      <c r="JX9" s="16">
        <v>23.5</v>
      </c>
      <c r="JY9" s="16">
        <v>0</v>
      </c>
      <c r="JZ9" s="16">
        <f t="shared" si="38"/>
        <v>0</v>
      </c>
      <c r="KA9" s="16"/>
      <c r="KB9" s="16"/>
      <c r="KC9" s="16"/>
      <c r="KD9" s="16">
        <v>979</v>
      </c>
      <c r="KE9" s="16">
        <v>681</v>
      </c>
      <c r="KF9" s="16">
        <f t="shared" si="39"/>
        <v>69.560776302349339</v>
      </c>
      <c r="KG9" s="16"/>
      <c r="KH9" s="16"/>
      <c r="KI9" s="16"/>
      <c r="KJ9" s="17">
        <f t="shared" si="4"/>
        <v>208373.10000000003</v>
      </c>
      <c r="KK9" s="17">
        <f t="shared" si="5"/>
        <v>149032.5</v>
      </c>
      <c r="KL9" s="17">
        <f t="shared" si="40"/>
        <v>71.521947890586631</v>
      </c>
      <c r="KM9" s="16"/>
      <c r="KN9" s="16"/>
      <c r="KO9" s="16"/>
      <c r="KP9" s="16">
        <v>10.6</v>
      </c>
      <c r="KQ9" s="16">
        <v>0</v>
      </c>
      <c r="KR9" s="16">
        <f t="shared" si="41"/>
        <v>0</v>
      </c>
      <c r="KS9" s="16"/>
      <c r="KT9" s="16"/>
      <c r="KU9" s="16"/>
      <c r="KV9" s="16"/>
      <c r="KW9" s="16"/>
      <c r="KX9" s="16"/>
      <c r="KY9" s="16">
        <v>300</v>
      </c>
      <c r="KZ9" s="16">
        <v>0</v>
      </c>
      <c r="LA9" s="16">
        <f t="shared" si="42"/>
        <v>0</v>
      </c>
      <c r="LB9" s="16"/>
      <c r="LC9" s="16"/>
      <c r="LD9" s="16"/>
      <c r="LE9" s="17">
        <f t="shared" si="43"/>
        <v>310.60000000000002</v>
      </c>
      <c r="LF9" s="17">
        <f t="shared" si="44"/>
        <v>0</v>
      </c>
      <c r="LG9" s="17">
        <f t="shared" si="45"/>
        <v>0</v>
      </c>
      <c r="LH9" s="18">
        <f t="shared" si="6"/>
        <v>313103.3</v>
      </c>
      <c r="LI9" s="18">
        <f t="shared" si="7"/>
        <v>215131.9</v>
      </c>
      <c r="LJ9" s="18">
        <f t="shared" si="46"/>
        <v>68.709560071707969</v>
      </c>
    </row>
    <row r="10" spans="1:322" s="19" customFormat="1" ht="23.25" customHeight="1">
      <c r="A10" s="15" t="s">
        <v>96</v>
      </c>
      <c r="B10" s="16">
        <v>33922.199999999997</v>
      </c>
      <c r="C10" s="16">
        <v>29125</v>
      </c>
      <c r="D10" s="16">
        <f t="shared" si="8"/>
        <v>85.858228534705887</v>
      </c>
      <c r="E10" s="16">
        <v>36894</v>
      </c>
      <c r="F10" s="16">
        <v>30745</v>
      </c>
      <c r="G10" s="16">
        <f t="shared" si="9"/>
        <v>83.333333333333343</v>
      </c>
      <c r="H10" s="17">
        <f t="shared" si="0"/>
        <v>70816.2</v>
      </c>
      <c r="I10" s="17">
        <f t="shared" si="1"/>
        <v>59870</v>
      </c>
      <c r="J10" s="17">
        <f t="shared" si="10"/>
        <v>84.542802353133894</v>
      </c>
      <c r="K10" s="16">
        <v>3811.7</v>
      </c>
      <c r="L10" s="16">
        <v>2426</v>
      </c>
      <c r="M10" s="16">
        <f t="shared" si="2"/>
        <v>63.646142141301787</v>
      </c>
      <c r="N10" s="16"/>
      <c r="O10" s="16"/>
      <c r="P10" s="16"/>
      <c r="Q10" s="16">
        <v>4072.7</v>
      </c>
      <c r="R10" s="16">
        <v>1590.8</v>
      </c>
      <c r="S10" s="16">
        <f>SUM(R10/Q10*100)</f>
        <v>39.060082991627176</v>
      </c>
      <c r="T10" s="16">
        <v>29263.9</v>
      </c>
      <c r="U10" s="16">
        <v>15376.3</v>
      </c>
      <c r="V10" s="16">
        <f t="shared" si="3"/>
        <v>52.543577581935416</v>
      </c>
      <c r="W10" s="16">
        <v>4635.2</v>
      </c>
      <c r="X10" s="16">
        <v>1880.1</v>
      </c>
      <c r="Y10" s="16">
        <f t="shared" si="12"/>
        <v>40.561356575768038</v>
      </c>
      <c r="Z10" s="16"/>
      <c r="AA10" s="16"/>
      <c r="AB10" s="16"/>
      <c r="AC10" s="16">
        <v>776.3</v>
      </c>
      <c r="AD10" s="16">
        <v>0</v>
      </c>
      <c r="AE10" s="16">
        <f t="shared" si="13"/>
        <v>0</v>
      </c>
      <c r="AF10" s="16"/>
      <c r="AG10" s="16"/>
      <c r="AH10" s="16"/>
      <c r="AI10" s="16"/>
      <c r="AJ10" s="16"/>
      <c r="AK10" s="16"/>
      <c r="AL10" s="16"/>
      <c r="AM10" s="16"/>
      <c r="AN10" s="16"/>
      <c r="AO10" s="16">
        <v>2069.1</v>
      </c>
      <c r="AP10" s="16">
        <v>964.9</v>
      </c>
      <c r="AQ10" s="16">
        <f t="shared" si="14"/>
        <v>46.633802136194483</v>
      </c>
      <c r="AR10" s="16">
        <v>5481.3</v>
      </c>
      <c r="AS10" s="16">
        <v>0</v>
      </c>
      <c r="AT10" s="16">
        <v>0</v>
      </c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>
        <v>5838.4</v>
      </c>
      <c r="CC10" s="16">
        <v>3701.5</v>
      </c>
      <c r="CD10" s="16">
        <f>CC10/CB10*100</f>
        <v>63.399218964099759</v>
      </c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>
        <v>4670.2</v>
      </c>
      <c r="DM10" s="16">
        <v>4670.2</v>
      </c>
      <c r="DN10" s="16">
        <f t="shared" si="15"/>
        <v>100</v>
      </c>
      <c r="DO10" s="16"/>
      <c r="DP10" s="16"/>
      <c r="DQ10" s="16"/>
      <c r="DR10" s="16">
        <v>14.700000000000001</v>
      </c>
      <c r="DS10" s="16">
        <v>14.700000000000001</v>
      </c>
      <c r="DT10" s="16">
        <f t="shared" si="16"/>
        <v>100</v>
      </c>
      <c r="DU10" s="16">
        <v>1903.5</v>
      </c>
      <c r="DV10" s="16">
        <v>1331.9</v>
      </c>
      <c r="DW10" s="16">
        <f t="shared" ref="DW10:DW33" si="50">DV10/DU10*100</f>
        <v>69.97110585763069</v>
      </c>
      <c r="DX10" s="16"/>
      <c r="DY10" s="16"/>
      <c r="DZ10" s="16"/>
      <c r="EA10" s="16">
        <v>3081.6</v>
      </c>
      <c r="EB10" s="16">
        <v>1284.7</v>
      </c>
      <c r="EC10" s="16">
        <f t="shared" si="17"/>
        <v>41.689382139148492</v>
      </c>
      <c r="ED10" s="16"/>
      <c r="EE10" s="16"/>
      <c r="EF10" s="16"/>
      <c r="EG10" s="16"/>
      <c r="EH10" s="16"/>
      <c r="EI10" s="16"/>
      <c r="EJ10" s="16"/>
      <c r="EK10" s="16"/>
      <c r="EL10" s="16"/>
      <c r="EM10" s="16">
        <v>972</v>
      </c>
      <c r="EN10" s="16">
        <v>0</v>
      </c>
      <c r="EO10" s="16">
        <f t="shared" si="18"/>
        <v>0</v>
      </c>
      <c r="EP10" s="16"/>
      <c r="EQ10" s="16"/>
      <c r="ER10" s="16"/>
      <c r="ES10" s="16"/>
      <c r="ET10" s="16"/>
      <c r="EU10" s="16"/>
      <c r="EV10" s="16">
        <v>361.5</v>
      </c>
      <c r="EW10" s="16">
        <v>361.5</v>
      </c>
      <c r="EX10" s="16">
        <f>SUM(EW10/EV10*100)</f>
        <v>100</v>
      </c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>
        <v>9512.2000000000007</v>
      </c>
      <c r="GP10" s="16">
        <v>1399.3</v>
      </c>
      <c r="GQ10" s="16">
        <f>GP10/GO10*100</f>
        <v>14.710582199701436</v>
      </c>
      <c r="GR10" s="16">
        <v>1511</v>
      </c>
      <c r="GS10" s="16">
        <v>0</v>
      </c>
      <c r="GT10" s="16">
        <v>0</v>
      </c>
      <c r="GU10" s="16">
        <v>7006.7</v>
      </c>
      <c r="GV10" s="16">
        <v>0</v>
      </c>
      <c r="GW10" s="16">
        <f t="shared" si="20"/>
        <v>0</v>
      </c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7">
        <f t="shared" si="21"/>
        <v>84982</v>
      </c>
      <c r="HZ10" s="17">
        <f t="shared" si="22"/>
        <v>35001.9</v>
      </c>
      <c r="IA10" s="17">
        <f t="shared" si="23"/>
        <v>41.187427925913724</v>
      </c>
      <c r="IB10" s="16">
        <v>7173</v>
      </c>
      <c r="IC10" s="16">
        <v>4926.7</v>
      </c>
      <c r="ID10" s="16">
        <f t="shared" si="24"/>
        <v>68.683953715321337</v>
      </c>
      <c r="IE10" s="16">
        <v>1447.2</v>
      </c>
      <c r="IF10" s="16">
        <v>999.2</v>
      </c>
      <c r="IG10" s="16">
        <f t="shared" si="25"/>
        <v>69.043670536207841</v>
      </c>
      <c r="IH10" s="16">
        <v>1139.3</v>
      </c>
      <c r="II10" s="16">
        <v>568</v>
      </c>
      <c r="IJ10" s="16">
        <f t="shared" si="26"/>
        <v>49.855174229790222</v>
      </c>
      <c r="IK10" s="16">
        <v>3.8</v>
      </c>
      <c r="IL10" s="16">
        <v>0</v>
      </c>
      <c r="IM10" s="16">
        <f t="shared" si="27"/>
        <v>0</v>
      </c>
      <c r="IN10" s="16">
        <v>803.1</v>
      </c>
      <c r="IO10" s="16">
        <v>549.70000000000005</v>
      </c>
      <c r="IP10" s="16">
        <f t="shared" si="28"/>
        <v>68.447266840991162</v>
      </c>
      <c r="IQ10" s="16">
        <v>4643.1000000000004</v>
      </c>
      <c r="IR10" s="16">
        <v>928.6</v>
      </c>
      <c r="IS10" s="16">
        <f t="shared" si="29"/>
        <v>19.999569253300596</v>
      </c>
      <c r="IT10" s="16">
        <v>816.2</v>
      </c>
      <c r="IU10" s="16">
        <v>0</v>
      </c>
      <c r="IV10" s="16">
        <f t="shared" si="48"/>
        <v>0</v>
      </c>
      <c r="IW10" s="16">
        <v>234.4</v>
      </c>
      <c r="IX10" s="16">
        <v>234.4</v>
      </c>
      <c r="IY10" s="16">
        <f t="shared" si="30"/>
        <v>100</v>
      </c>
      <c r="IZ10" s="16">
        <v>58236.7</v>
      </c>
      <c r="JA10" s="16">
        <v>43155.6</v>
      </c>
      <c r="JB10" s="16">
        <f t="shared" si="31"/>
        <v>74.103786787369472</v>
      </c>
      <c r="JC10" s="16">
        <v>203402.9</v>
      </c>
      <c r="JD10" s="16">
        <v>149699.9</v>
      </c>
      <c r="JE10" s="16">
        <f t="shared" si="32"/>
        <v>73.597721566408353</v>
      </c>
      <c r="JF10" s="16"/>
      <c r="JG10" s="16"/>
      <c r="JH10" s="16"/>
      <c r="JI10" s="16">
        <v>0.2</v>
      </c>
      <c r="JJ10" s="16">
        <v>0</v>
      </c>
      <c r="JK10" s="16">
        <f t="shared" si="34"/>
        <v>0</v>
      </c>
      <c r="JL10" s="16">
        <v>590.6</v>
      </c>
      <c r="JM10" s="16">
        <v>392.5</v>
      </c>
      <c r="JN10" s="16">
        <f t="shared" si="35"/>
        <v>66.457839485269204</v>
      </c>
      <c r="JO10" s="16">
        <v>29316</v>
      </c>
      <c r="JP10" s="16">
        <v>24430</v>
      </c>
      <c r="JQ10" s="16">
        <f t="shared" si="36"/>
        <v>83.333333333333343</v>
      </c>
      <c r="JR10" s="16"/>
      <c r="JS10" s="16"/>
      <c r="JT10" s="16"/>
      <c r="JU10" s="16">
        <v>52.8</v>
      </c>
      <c r="JV10" s="16">
        <v>33.700000000000003</v>
      </c>
      <c r="JW10" s="16">
        <f t="shared" si="37"/>
        <v>63.825757575757578</v>
      </c>
      <c r="JX10" s="16">
        <v>31.3</v>
      </c>
      <c r="JY10" s="16">
        <v>16.3</v>
      </c>
      <c r="JZ10" s="16">
        <f t="shared" si="38"/>
        <v>52.076677316293932</v>
      </c>
      <c r="KA10" s="16">
        <v>300</v>
      </c>
      <c r="KB10" s="16">
        <v>0</v>
      </c>
      <c r="KC10" s="16">
        <v>0</v>
      </c>
      <c r="KD10" s="16">
        <v>2167.5</v>
      </c>
      <c r="KE10" s="16">
        <v>1514.7</v>
      </c>
      <c r="KF10" s="16">
        <f t="shared" si="39"/>
        <v>69.882352941176478</v>
      </c>
      <c r="KG10" s="16"/>
      <c r="KH10" s="16"/>
      <c r="KI10" s="16"/>
      <c r="KJ10" s="17">
        <f t="shared" si="4"/>
        <v>310358.09999999998</v>
      </c>
      <c r="KK10" s="17">
        <f t="shared" si="5"/>
        <v>227449.3</v>
      </c>
      <c r="KL10" s="17">
        <f t="shared" si="40"/>
        <v>73.286084687333769</v>
      </c>
      <c r="KM10" s="16"/>
      <c r="KN10" s="16"/>
      <c r="KO10" s="16"/>
      <c r="KP10" s="16">
        <v>14</v>
      </c>
      <c r="KQ10" s="16">
        <v>5.4</v>
      </c>
      <c r="KR10" s="16">
        <f t="shared" si="41"/>
        <v>38.571428571428577</v>
      </c>
      <c r="KS10" s="16"/>
      <c r="KT10" s="16"/>
      <c r="KU10" s="16"/>
      <c r="KV10" s="16"/>
      <c r="KW10" s="16"/>
      <c r="KX10" s="16"/>
      <c r="KY10" s="16"/>
      <c r="KZ10" s="16"/>
      <c r="LA10" s="16"/>
      <c r="LB10" s="16"/>
      <c r="LC10" s="16"/>
      <c r="LD10" s="16"/>
      <c r="LE10" s="17">
        <f t="shared" si="43"/>
        <v>14</v>
      </c>
      <c r="LF10" s="17">
        <f t="shared" si="44"/>
        <v>5.4</v>
      </c>
      <c r="LG10" s="17">
        <f t="shared" si="45"/>
        <v>38.571428571428577</v>
      </c>
      <c r="LH10" s="18">
        <f t="shared" si="6"/>
        <v>466170.3</v>
      </c>
      <c r="LI10" s="18">
        <f t="shared" si="7"/>
        <v>322326.59999999998</v>
      </c>
      <c r="LJ10" s="18">
        <f t="shared" si="46"/>
        <v>69.143529735806837</v>
      </c>
    </row>
    <row r="11" spans="1:322" s="12" customFormat="1" ht="23.25" customHeight="1">
      <c r="A11" s="15" t="s">
        <v>97</v>
      </c>
      <c r="B11" s="16"/>
      <c r="C11" s="16"/>
      <c r="D11" s="16"/>
      <c r="E11" s="16">
        <v>8031.6</v>
      </c>
      <c r="F11" s="16">
        <v>8031.6</v>
      </c>
      <c r="G11" s="16">
        <f t="shared" si="9"/>
        <v>100</v>
      </c>
      <c r="H11" s="17">
        <f t="shared" si="0"/>
        <v>8031.6</v>
      </c>
      <c r="I11" s="17">
        <f t="shared" si="1"/>
        <v>8031.6</v>
      </c>
      <c r="J11" s="17">
        <f t="shared" si="10"/>
        <v>100</v>
      </c>
      <c r="K11" s="16">
        <v>5501</v>
      </c>
      <c r="L11" s="16">
        <v>2841.5</v>
      </c>
      <c r="M11" s="16">
        <f t="shared" si="2"/>
        <v>51.654244682784942</v>
      </c>
      <c r="N11" s="16">
        <v>4397.7</v>
      </c>
      <c r="O11" s="16">
        <v>291.7</v>
      </c>
      <c r="P11" s="16">
        <f t="shared" si="11"/>
        <v>6.6330127111899406</v>
      </c>
      <c r="Q11" s="16"/>
      <c r="R11" s="16"/>
      <c r="S11" s="16"/>
      <c r="T11" s="16">
        <v>19206.2</v>
      </c>
      <c r="U11" s="16">
        <v>10002.6</v>
      </c>
      <c r="V11" s="16">
        <f t="shared" si="3"/>
        <v>52.080057481438281</v>
      </c>
      <c r="W11" s="16">
        <v>2590.4</v>
      </c>
      <c r="X11" s="16">
        <v>1332.7</v>
      </c>
      <c r="Y11" s="16">
        <f t="shared" si="12"/>
        <v>51.447652872143301</v>
      </c>
      <c r="Z11" s="16"/>
      <c r="AA11" s="16"/>
      <c r="AB11" s="16"/>
      <c r="AC11" s="16">
        <v>1463.7</v>
      </c>
      <c r="AD11" s="16">
        <v>1463.7</v>
      </c>
      <c r="AE11" s="16">
        <f t="shared" si="13"/>
        <v>100</v>
      </c>
      <c r="AF11" s="16"/>
      <c r="AG11" s="16"/>
      <c r="AH11" s="16"/>
      <c r="AI11" s="16"/>
      <c r="AJ11" s="16"/>
      <c r="AK11" s="16"/>
      <c r="AL11" s="16"/>
      <c r="AM11" s="16"/>
      <c r="AN11" s="16"/>
      <c r="AO11" s="16">
        <v>536.20000000000005</v>
      </c>
      <c r="AP11" s="16">
        <v>0</v>
      </c>
      <c r="AQ11" s="16">
        <f t="shared" si="14"/>
        <v>0</v>
      </c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>
        <v>9415.5</v>
      </c>
      <c r="BQ11" s="16">
        <v>0</v>
      </c>
      <c r="BR11" s="16">
        <v>0</v>
      </c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>
        <v>3023.7</v>
      </c>
      <c r="DM11" s="16">
        <v>3023.7</v>
      </c>
      <c r="DN11" s="16">
        <f t="shared" si="15"/>
        <v>100</v>
      </c>
      <c r="DO11" s="16"/>
      <c r="DP11" s="16"/>
      <c r="DQ11" s="16"/>
      <c r="DR11" s="16">
        <v>8</v>
      </c>
      <c r="DS11" s="16">
        <v>8</v>
      </c>
      <c r="DT11" s="16">
        <f t="shared" si="16"/>
        <v>100</v>
      </c>
      <c r="DU11" s="16"/>
      <c r="DV11" s="16"/>
      <c r="DW11" s="16"/>
      <c r="DX11" s="16"/>
      <c r="DY11" s="16"/>
      <c r="DZ11" s="16"/>
      <c r="EA11" s="16">
        <v>1498.6000000000001</v>
      </c>
      <c r="EB11" s="16">
        <v>500</v>
      </c>
      <c r="EC11" s="16">
        <f t="shared" si="17"/>
        <v>33.364473508608036</v>
      </c>
      <c r="ED11" s="16"/>
      <c r="EE11" s="16"/>
      <c r="EF11" s="16"/>
      <c r="EG11" s="16"/>
      <c r="EH11" s="16"/>
      <c r="EI11" s="16"/>
      <c r="EJ11" s="16"/>
      <c r="EK11" s="16"/>
      <c r="EL11" s="16"/>
      <c r="EM11" s="16">
        <v>972</v>
      </c>
      <c r="EN11" s="16">
        <v>744.7</v>
      </c>
      <c r="EO11" s="16">
        <f t="shared" si="18"/>
        <v>76.615226337448561</v>
      </c>
      <c r="EP11" s="16">
        <f>3402.2+382+5075.8</f>
        <v>8860</v>
      </c>
      <c r="EQ11" s="16">
        <v>0</v>
      </c>
      <c r="ER11" s="16">
        <f>SUM(EQ11/EP11*100)</f>
        <v>0</v>
      </c>
      <c r="ES11" s="16"/>
      <c r="ET11" s="16"/>
      <c r="EU11" s="16"/>
      <c r="EV11" s="16">
        <v>16339.4</v>
      </c>
      <c r="EW11" s="16">
        <v>16339.4</v>
      </c>
      <c r="EX11" s="16">
        <f>SUM(EW11/EV11*100)</f>
        <v>100</v>
      </c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>
        <v>990.8</v>
      </c>
      <c r="GS11" s="16">
        <v>0</v>
      </c>
      <c r="GT11" s="16">
        <v>0</v>
      </c>
      <c r="GU11" s="16">
        <v>3739.6</v>
      </c>
      <c r="GV11" s="16">
        <v>2617.6999999999998</v>
      </c>
      <c r="GW11" s="16">
        <f t="shared" si="20"/>
        <v>69.999465183442084</v>
      </c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7">
        <f t="shared" si="21"/>
        <v>78542.8</v>
      </c>
      <c r="HZ11" s="17">
        <f t="shared" si="22"/>
        <v>39165.699999999997</v>
      </c>
      <c r="IA11" s="17">
        <f t="shared" si="23"/>
        <v>49.865423692559972</v>
      </c>
      <c r="IB11" s="16">
        <v>2164.9</v>
      </c>
      <c r="IC11" s="16">
        <v>1283.2</v>
      </c>
      <c r="ID11" s="16">
        <f t="shared" si="24"/>
        <v>59.27294563259273</v>
      </c>
      <c r="IE11" s="16">
        <v>809.8</v>
      </c>
      <c r="IF11" s="16">
        <v>494.8</v>
      </c>
      <c r="IG11" s="16">
        <f t="shared" si="25"/>
        <v>61.101506544825888</v>
      </c>
      <c r="IH11" s="16">
        <v>493</v>
      </c>
      <c r="II11" s="16">
        <v>191.9</v>
      </c>
      <c r="IJ11" s="16">
        <f t="shared" si="26"/>
        <v>38.924949290060852</v>
      </c>
      <c r="IK11" s="16">
        <v>1.5</v>
      </c>
      <c r="IL11" s="16">
        <v>0.6</v>
      </c>
      <c r="IM11" s="16">
        <f t="shared" si="27"/>
        <v>40</v>
      </c>
      <c r="IN11" s="16">
        <v>803.1</v>
      </c>
      <c r="IO11" s="16">
        <v>579.29999999999995</v>
      </c>
      <c r="IP11" s="16">
        <f t="shared" si="28"/>
        <v>72.132984684348145</v>
      </c>
      <c r="IQ11" s="16">
        <v>1857.2</v>
      </c>
      <c r="IR11" s="16">
        <v>1857.2</v>
      </c>
      <c r="IS11" s="16">
        <f t="shared" si="29"/>
        <v>100</v>
      </c>
      <c r="IT11" s="16"/>
      <c r="IU11" s="16"/>
      <c r="IV11" s="16"/>
      <c r="IW11" s="16">
        <v>82.1</v>
      </c>
      <c r="IX11" s="16">
        <v>81.8</v>
      </c>
      <c r="IY11" s="16">
        <f t="shared" si="30"/>
        <v>99.634591961023148</v>
      </c>
      <c r="IZ11" s="16">
        <v>31836.9</v>
      </c>
      <c r="JA11" s="16">
        <v>23044.1</v>
      </c>
      <c r="JB11" s="16">
        <f t="shared" si="31"/>
        <v>72.381733146129164</v>
      </c>
      <c r="JC11" s="16">
        <v>92709.5</v>
      </c>
      <c r="JD11" s="16">
        <v>68133.7</v>
      </c>
      <c r="JE11" s="16">
        <f t="shared" si="32"/>
        <v>73.491605498897101</v>
      </c>
      <c r="JF11" s="16">
        <v>1380.2</v>
      </c>
      <c r="JG11" s="16">
        <v>705.1</v>
      </c>
      <c r="JH11" s="16">
        <f t="shared" si="33"/>
        <v>51.086799014635567</v>
      </c>
      <c r="JI11" s="16">
        <v>0.1</v>
      </c>
      <c r="JJ11" s="16">
        <v>0.1</v>
      </c>
      <c r="JK11" s="16">
        <f t="shared" si="34"/>
        <v>100</v>
      </c>
      <c r="JL11" s="16">
        <v>295.2</v>
      </c>
      <c r="JM11" s="16">
        <v>210.2</v>
      </c>
      <c r="JN11" s="16">
        <f t="shared" si="35"/>
        <v>71.205962059620603</v>
      </c>
      <c r="JO11" s="16">
        <v>15482.8</v>
      </c>
      <c r="JP11" s="16">
        <v>12902</v>
      </c>
      <c r="JQ11" s="16">
        <f t="shared" si="36"/>
        <v>83.331180406644805</v>
      </c>
      <c r="JR11" s="16">
        <v>468</v>
      </c>
      <c r="JS11" s="16">
        <v>0</v>
      </c>
      <c r="JT11" s="16">
        <f>SUM(JS11/JR11*100)</f>
        <v>0</v>
      </c>
      <c r="JU11" s="16">
        <v>52.8</v>
      </c>
      <c r="JV11" s="16">
        <v>33.799999999999997</v>
      </c>
      <c r="JW11" s="16">
        <f t="shared" si="37"/>
        <v>64.015151515151516</v>
      </c>
      <c r="JX11" s="16">
        <v>24.3</v>
      </c>
      <c r="JY11" s="16">
        <v>0</v>
      </c>
      <c r="JZ11" s="16">
        <f t="shared" si="38"/>
        <v>0</v>
      </c>
      <c r="KA11" s="16"/>
      <c r="KB11" s="16"/>
      <c r="KC11" s="16"/>
      <c r="KD11" s="16">
        <v>1049</v>
      </c>
      <c r="KE11" s="16">
        <v>763.3</v>
      </c>
      <c r="KF11" s="16">
        <f t="shared" si="39"/>
        <v>72.764537654909432</v>
      </c>
      <c r="KG11" s="16"/>
      <c r="KH11" s="16"/>
      <c r="KI11" s="16"/>
      <c r="KJ11" s="17">
        <f t="shared" si="4"/>
        <v>149510.39999999999</v>
      </c>
      <c r="KK11" s="17">
        <f t="shared" si="5"/>
        <v>110281.1</v>
      </c>
      <c r="KL11" s="17">
        <f t="shared" si="40"/>
        <v>73.76149083943325</v>
      </c>
      <c r="KM11" s="16"/>
      <c r="KN11" s="16"/>
      <c r="KO11" s="16"/>
      <c r="KP11" s="16">
        <v>99.5</v>
      </c>
      <c r="KQ11" s="16">
        <v>43.2</v>
      </c>
      <c r="KR11" s="16">
        <f t="shared" si="41"/>
        <v>43.417085427135682</v>
      </c>
      <c r="KS11" s="16"/>
      <c r="KT11" s="16"/>
      <c r="KU11" s="16"/>
      <c r="KV11" s="16"/>
      <c r="KW11" s="16"/>
      <c r="KX11" s="16"/>
      <c r="KY11" s="16">
        <v>120</v>
      </c>
      <c r="KZ11" s="16">
        <v>0</v>
      </c>
      <c r="LA11" s="16">
        <f t="shared" si="42"/>
        <v>0</v>
      </c>
      <c r="LB11" s="16"/>
      <c r="LC11" s="16"/>
      <c r="LD11" s="16"/>
      <c r="LE11" s="17">
        <f t="shared" si="43"/>
        <v>219.5</v>
      </c>
      <c r="LF11" s="17">
        <f t="shared" si="44"/>
        <v>43.2</v>
      </c>
      <c r="LG11" s="17">
        <f t="shared" si="45"/>
        <v>19.68109339407745</v>
      </c>
      <c r="LH11" s="18">
        <f t="shared" si="6"/>
        <v>236304.3</v>
      </c>
      <c r="LI11" s="18">
        <f t="shared" si="7"/>
        <v>157521.60000000001</v>
      </c>
      <c r="LJ11" s="18">
        <f t="shared" si="46"/>
        <v>66.660488192555107</v>
      </c>
    </row>
    <row r="12" spans="1:322" s="19" customFormat="1" ht="23.25" customHeight="1">
      <c r="A12" s="15" t="s">
        <v>98</v>
      </c>
      <c r="B12" s="16">
        <v>1766.4</v>
      </c>
      <c r="C12" s="16">
        <v>1472</v>
      </c>
      <c r="D12" s="16">
        <f t="shared" si="8"/>
        <v>83.333333333333329</v>
      </c>
      <c r="E12" s="16">
        <v>24908.1</v>
      </c>
      <c r="F12" s="16">
        <v>20757</v>
      </c>
      <c r="G12" s="16">
        <f t="shared" si="9"/>
        <v>83.334337022896179</v>
      </c>
      <c r="H12" s="17">
        <f t="shared" si="0"/>
        <v>26674.5</v>
      </c>
      <c r="I12" s="17">
        <f t="shared" si="1"/>
        <v>22229</v>
      </c>
      <c r="J12" s="17">
        <f t="shared" si="10"/>
        <v>83.334270558023576</v>
      </c>
      <c r="K12" s="16">
        <v>4755.3999999999996</v>
      </c>
      <c r="L12" s="16">
        <v>2206.6999999999998</v>
      </c>
      <c r="M12" s="16">
        <f t="shared" si="2"/>
        <v>46.404087984186397</v>
      </c>
      <c r="N12" s="16">
        <v>4089.3</v>
      </c>
      <c r="O12" s="16">
        <v>3039.2</v>
      </c>
      <c r="P12" s="16">
        <f t="shared" si="11"/>
        <v>74.320788398992491</v>
      </c>
      <c r="Q12" s="16"/>
      <c r="R12" s="16"/>
      <c r="S12" s="16"/>
      <c r="T12" s="16">
        <v>16421.900000000001</v>
      </c>
      <c r="U12" s="16">
        <v>12447</v>
      </c>
      <c r="V12" s="16">
        <f t="shared" si="3"/>
        <v>75.795127238626463</v>
      </c>
      <c r="W12" s="16">
        <v>1767.1</v>
      </c>
      <c r="X12" s="16">
        <v>589.70000000000005</v>
      </c>
      <c r="Y12" s="16">
        <f t="shared" si="12"/>
        <v>33.371059928696738</v>
      </c>
      <c r="Z12" s="16"/>
      <c r="AA12" s="16"/>
      <c r="AB12" s="16"/>
      <c r="AC12" s="16">
        <v>656.4</v>
      </c>
      <c r="AD12" s="16">
        <v>656.4</v>
      </c>
      <c r="AE12" s="16">
        <f t="shared" si="13"/>
        <v>100</v>
      </c>
      <c r="AF12" s="16"/>
      <c r="AG12" s="16"/>
      <c r="AH12" s="16"/>
      <c r="AI12" s="16"/>
      <c r="AJ12" s="16"/>
      <c r="AK12" s="16"/>
      <c r="AL12" s="16"/>
      <c r="AM12" s="16"/>
      <c r="AN12" s="16"/>
      <c r="AO12" s="16">
        <v>2317.4</v>
      </c>
      <c r="AP12" s="16">
        <v>688.3</v>
      </c>
      <c r="AQ12" s="16">
        <f t="shared" si="14"/>
        <v>29.701389488219554</v>
      </c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>
        <v>6508.2000000000007</v>
      </c>
      <c r="DM12" s="16">
        <v>6508.2000000000007</v>
      </c>
      <c r="DN12" s="16">
        <f t="shared" si="15"/>
        <v>100</v>
      </c>
      <c r="DO12" s="16">
        <v>589.1</v>
      </c>
      <c r="DP12" s="16">
        <v>476.5</v>
      </c>
      <c r="DQ12" s="16">
        <f t="shared" ref="DQ12:DQ33" si="51">DP12/DO12*100</f>
        <v>80.88609743676794</v>
      </c>
      <c r="DR12" s="16">
        <v>10.4</v>
      </c>
      <c r="DS12" s="16">
        <v>10.4</v>
      </c>
      <c r="DT12" s="16">
        <f t="shared" si="16"/>
        <v>100</v>
      </c>
      <c r="DU12" s="16">
        <v>1377.9</v>
      </c>
      <c r="DV12" s="16">
        <v>1289.0999999999999</v>
      </c>
      <c r="DW12" s="16">
        <f t="shared" si="50"/>
        <v>93.555410407141295</v>
      </c>
      <c r="DX12" s="16"/>
      <c r="DY12" s="16"/>
      <c r="DZ12" s="16"/>
      <c r="EA12" s="16">
        <v>1500</v>
      </c>
      <c r="EB12" s="16">
        <v>1500</v>
      </c>
      <c r="EC12" s="16">
        <f t="shared" si="17"/>
        <v>100</v>
      </c>
      <c r="ED12" s="16"/>
      <c r="EE12" s="16"/>
      <c r="EF12" s="16"/>
      <c r="EG12" s="16"/>
      <c r="EH12" s="16"/>
      <c r="EI12" s="16"/>
      <c r="EJ12" s="16"/>
      <c r="EK12" s="16"/>
      <c r="EL12" s="16"/>
      <c r="EM12" s="16">
        <v>972</v>
      </c>
      <c r="EN12" s="16">
        <v>972</v>
      </c>
      <c r="EO12" s="16">
        <f t="shared" si="18"/>
        <v>100</v>
      </c>
      <c r="EP12" s="16"/>
      <c r="EQ12" s="16"/>
      <c r="ER12" s="16"/>
      <c r="ES12" s="16"/>
      <c r="ET12" s="16"/>
      <c r="EU12" s="16"/>
      <c r="EV12" s="16">
        <v>2527.6999999999998</v>
      </c>
      <c r="EW12" s="16">
        <v>2100.1</v>
      </c>
      <c r="EX12" s="16">
        <f>SUM(EW12/EV12*100)</f>
        <v>83.083435534280184</v>
      </c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>
        <v>225</v>
      </c>
      <c r="GG12" s="16">
        <v>225</v>
      </c>
      <c r="GH12" s="16">
        <f t="shared" si="19"/>
        <v>100</v>
      </c>
      <c r="GI12" s="16"/>
      <c r="GJ12" s="16"/>
      <c r="GK12" s="16"/>
      <c r="GL12" s="16"/>
      <c r="GM12" s="16"/>
      <c r="GN12" s="16"/>
      <c r="GO12" s="16">
        <v>4779.3</v>
      </c>
      <c r="GP12" s="16">
        <v>2356.6999999999998</v>
      </c>
      <c r="GQ12" s="16">
        <f t="shared" ref="GQ12:GQ23" si="52">GP12/GO12*100</f>
        <v>49.310568493293992</v>
      </c>
      <c r="GR12" s="16">
        <v>1200.7</v>
      </c>
      <c r="GS12" s="16">
        <v>0</v>
      </c>
      <c r="GT12" s="16">
        <v>0</v>
      </c>
      <c r="GU12" s="16">
        <v>5156</v>
      </c>
      <c r="GV12" s="16">
        <v>5156</v>
      </c>
      <c r="GW12" s="16">
        <f t="shared" si="20"/>
        <v>100</v>
      </c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7">
        <f t="shared" si="21"/>
        <v>54853.8</v>
      </c>
      <c r="HZ12" s="17">
        <f t="shared" si="22"/>
        <v>40221.300000000003</v>
      </c>
      <c r="IA12" s="17">
        <f t="shared" si="23"/>
        <v>73.324546339542565</v>
      </c>
      <c r="IB12" s="16">
        <v>6377.1</v>
      </c>
      <c r="IC12" s="16">
        <v>4444.2</v>
      </c>
      <c r="ID12" s="16">
        <f t="shared" si="24"/>
        <v>69.689984475702119</v>
      </c>
      <c r="IE12" s="16">
        <v>954.4</v>
      </c>
      <c r="IF12" s="16">
        <v>554.9</v>
      </c>
      <c r="IG12" s="16">
        <f t="shared" si="25"/>
        <v>58.141240569991616</v>
      </c>
      <c r="IH12" s="16">
        <v>248.4</v>
      </c>
      <c r="II12" s="16">
        <v>146.6</v>
      </c>
      <c r="IJ12" s="16">
        <f t="shared" si="26"/>
        <v>59.01771336553945</v>
      </c>
      <c r="IK12" s="16">
        <v>2.1</v>
      </c>
      <c r="IL12" s="16">
        <v>1.1000000000000001</v>
      </c>
      <c r="IM12" s="16">
        <f t="shared" si="27"/>
        <v>52.380952380952387</v>
      </c>
      <c r="IN12" s="16">
        <v>549.20000000000005</v>
      </c>
      <c r="IO12" s="16">
        <v>317</v>
      </c>
      <c r="IP12" s="16">
        <f t="shared" si="28"/>
        <v>57.720320466132549</v>
      </c>
      <c r="IQ12" s="16">
        <v>3714.5</v>
      </c>
      <c r="IR12" s="16">
        <v>0</v>
      </c>
      <c r="IS12" s="16">
        <f t="shared" si="29"/>
        <v>0</v>
      </c>
      <c r="IT12" s="16">
        <v>2912.6</v>
      </c>
      <c r="IU12" s="16">
        <v>0</v>
      </c>
      <c r="IV12" s="16">
        <f t="shared" si="48"/>
        <v>0</v>
      </c>
      <c r="IW12" s="16">
        <v>96.4</v>
      </c>
      <c r="IX12" s="16">
        <v>96.4</v>
      </c>
      <c r="IY12" s="16">
        <f t="shared" si="30"/>
        <v>100</v>
      </c>
      <c r="IZ12" s="16">
        <v>27760.1</v>
      </c>
      <c r="JA12" s="16">
        <v>19433.099999999999</v>
      </c>
      <c r="JB12" s="16">
        <f t="shared" si="31"/>
        <v>70.003710361273917</v>
      </c>
      <c r="JC12" s="16">
        <v>160690.79999999999</v>
      </c>
      <c r="JD12" s="16">
        <v>121592.6</v>
      </c>
      <c r="JE12" s="16">
        <f t="shared" si="32"/>
        <v>75.668675493556577</v>
      </c>
      <c r="JF12" s="16">
        <v>2289.4</v>
      </c>
      <c r="JG12" s="16">
        <v>837.5</v>
      </c>
      <c r="JH12" s="16">
        <f t="shared" si="33"/>
        <v>36.581637110159868</v>
      </c>
      <c r="JI12" s="16">
        <v>0.1</v>
      </c>
      <c r="JJ12" s="16">
        <v>0</v>
      </c>
      <c r="JK12" s="16">
        <f t="shared" si="34"/>
        <v>0</v>
      </c>
      <c r="JL12" s="16">
        <v>549.29999999999995</v>
      </c>
      <c r="JM12" s="16">
        <v>390.3</v>
      </c>
      <c r="JN12" s="16">
        <f t="shared" si="35"/>
        <v>71.05406881485527</v>
      </c>
      <c r="JO12" s="16">
        <v>20449.7</v>
      </c>
      <c r="JP12" s="16">
        <v>17041</v>
      </c>
      <c r="JQ12" s="16">
        <f t="shared" si="36"/>
        <v>83.331295813630518</v>
      </c>
      <c r="JR12" s="16"/>
      <c r="JS12" s="16"/>
      <c r="JT12" s="16"/>
      <c r="JU12" s="16">
        <v>52.8</v>
      </c>
      <c r="JV12" s="16">
        <v>29.3</v>
      </c>
      <c r="JW12" s="16">
        <f t="shared" si="37"/>
        <v>55.492424242424242</v>
      </c>
      <c r="JX12" s="16">
        <v>4</v>
      </c>
      <c r="JY12" s="16">
        <v>3.4</v>
      </c>
      <c r="JZ12" s="16">
        <f t="shared" si="38"/>
        <v>85</v>
      </c>
      <c r="KA12" s="16">
        <v>300</v>
      </c>
      <c r="KB12" s="16">
        <v>300</v>
      </c>
      <c r="KC12" s="16">
        <f t="shared" si="49"/>
        <v>100</v>
      </c>
      <c r="KD12" s="16">
        <v>1049</v>
      </c>
      <c r="KE12" s="16">
        <v>799.6</v>
      </c>
      <c r="KF12" s="16">
        <f t="shared" si="39"/>
        <v>76.224976167778834</v>
      </c>
      <c r="KG12" s="16"/>
      <c r="KH12" s="16"/>
      <c r="KI12" s="16"/>
      <c r="KJ12" s="17">
        <f t="shared" si="4"/>
        <v>227999.89999999997</v>
      </c>
      <c r="KK12" s="17">
        <f t="shared" si="5"/>
        <v>165986.99999999997</v>
      </c>
      <c r="KL12" s="17">
        <f t="shared" si="40"/>
        <v>72.80134771988935</v>
      </c>
      <c r="KM12" s="16"/>
      <c r="KN12" s="16"/>
      <c r="KO12" s="16"/>
      <c r="KP12" s="16"/>
      <c r="KQ12" s="16"/>
      <c r="KR12" s="16"/>
      <c r="KS12" s="16"/>
      <c r="KT12" s="16"/>
      <c r="KU12" s="16"/>
      <c r="KV12" s="16"/>
      <c r="KW12" s="16"/>
      <c r="KX12" s="16"/>
      <c r="KY12" s="16"/>
      <c r="KZ12" s="16"/>
      <c r="LA12" s="16"/>
      <c r="LB12" s="16"/>
      <c r="LC12" s="16"/>
      <c r="LD12" s="16"/>
      <c r="LE12" s="17">
        <f t="shared" si="43"/>
        <v>0</v>
      </c>
      <c r="LF12" s="17">
        <f t="shared" si="44"/>
        <v>0</v>
      </c>
      <c r="LG12" s="17">
        <v>0</v>
      </c>
      <c r="LH12" s="18">
        <f t="shared" si="6"/>
        <v>309528.19999999995</v>
      </c>
      <c r="LI12" s="18">
        <f t="shared" si="7"/>
        <v>228437.3</v>
      </c>
      <c r="LJ12" s="18">
        <f t="shared" si="46"/>
        <v>73.801773150233174</v>
      </c>
    </row>
    <row r="13" spans="1:322" s="12" customFormat="1" ht="23.25" customHeight="1">
      <c r="A13" s="15" t="s">
        <v>99</v>
      </c>
      <c r="B13" s="16"/>
      <c r="C13" s="16"/>
      <c r="D13" s="16"/>
      <c r="E13" s="16">
        <v>1894.7</v>
      </c>
      <c r="F13" s="16">
        <v>1579</v>
      </c>
      <c r="G13" s="16">
        <f t="shared" si="9"/>
        <v>83.337731567002692</v>
      </c>
      <c r="H13" s="17">
        <f t="shared" si="0"/>
        <v>1894.7</v>
      </c>
      <c r="I13" s="17">
        <f t="shared" si="1"/>
        <v>1579</v>
      </c>
      <c r="J13" s="17">
        <f t="shared" si="10"/>
        <v>83.337731567002692</v>
      </c>
      <c r="K13" s="16">
        <v>1626.3</v>
      </c>
      <c r="L13" s="16">
        <v>1624.4</v>
      </c>
      <c r="M13" s="16">
        <f t="shared" si="2"/>
        <v>99.883170386767517</v>
      </c>
      <c r="N13" s="16">
        <v>2527</v>
      </c>
      <c r="O13" s="16">
        <v>1226.4000000000001</v>
      </c>
      <c r="P13" s="16">
        <f t="shared" si="11"/>
        <v>48.531855955678679</v>
      </c>
      <c r="Q13" s="16"/>
      <c r="R13" s="16"/>
      <c r="S13" s="16"/>
      <c r="T13" s="16">
        <v>22388.3</v>
      </c>
      <c r="U13" s="16">
        <v>13729</v>
      </c>
      <c r="V13" s="16">
        <f t="shared" si="3"/>
        <v>61.322208474962366</v>
      </c>
      <c r="W13" s="16">
        <v>1740.1</v>
      </c>
      <c r="X13" s="16">
        <v>460.3</v>
      </c>
      <c r="Y13" s="16">
        <f t="shared" si="12"/>
        <v>26.452502729728177</v>
      </c>
      <c r="Z13" s="16"/>
      <c r="AA13" s="16"/>
      <c r="AB13" s="16"/>
      <c r="AC13" s="16">
        <v>992.5</v>
      </c>
      <c r="AD13" s="16">
        <v>992.5</v>
      </c>
      <c r="AE13" s="16">
        <f t="shared" si="13"/>
        <v>100</v>
      </c>
      <c r="AF13" s="16"/>
      <c r="AG13" s="16"/>
      <c r="AH13" s="16"/>
      <c r="AI13" s="16"/>
      <c r="AJ13" s="16"/>
      <c r="AK13" s="16"/>
      <c r="AL13" s="16"/>
      <c r="AM13" s="16"/>
      <c r="AN13" s="16"/>
      <c r="AO13" s="16">
        <f>385+1344.8</f>
        <v>1729.8</v>
      </c>
      <c r="AP13" s="16">
        <v>268.8</v>
      </c>
      <c r="AQ13" s="16">
        <f t="shared" si="14"/>
        <v>15.539368713146029</v>
      </c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>
        <v>4536.3</v>
      </c>
      <c r="DM13" s="16">
        <v>4536.3</v>
      </c>
      <c r="DN13" s="16">
        <f t="shared" si="15"/>
        <v>100</v>
      </c>
      <c r="DO13" s="16">
        <v>373.9</v>
      </c>
      <c r="DP13" s="16">
        <v>0</v>
      </c>
      <c r="DQ13" s="16">
        <f t="shared" si="51"/>
        <v>0</v>
      </c>
      <c r="DR13" s="16">
        <v>5.8999999999999995</v>
      </c>
      <c r="DS13" s="16">
        <v>5.8999999999999995</v>
      </c>
      <c r="DT13" s="16">
        <f t="shared" si="16"/>
        <v>100</v>
      </c>
      <c r="DU13" s="16"/>
      <c r="DV13" s="16"/>
      <c r="DW13" s="16"/>
      <c r="DX13" s="16"/>
      <c r="DY13" s="16"/>
      <c r="DZ13" s="16"/>
      <c r="EA13" s="16">
        <v>1968.1</v>
      </c>
      <c r="EB13" s="16">
        <v>500</v>
      </c>
      <c r="EC13" s="16">
        <f t="shared" si="17"/>
        <v>25.405213149738326</v>
      </c>
      <c r="ED13" s="16"/>
      <c r="EE13" s="16"/>
      <c r="EF13" s="16"/>
      <c r="EG13" s="16"/>
      <c r="EH13" s="16"/>
      <c r="EI13" s="16"/>
      <c r="EJ13" s="16"/>
      <c r="EK13" s="16"/>
      <c r="EL13" s="16"/>
      <c r="EM13" s="16">
        <v>972</v>
      </c>
      <c r="EN13" s="16">
        <v>972</v>
      </c>
      <c r="EO13" s="16">
        <f t="shared" si="18"/>
        <v>100</v>
      </c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>
        <v>59.6</v>
      </c>
      <c r="GS13" s="16">
        <v>0</v>
      </c>
      <c r="GT13" s="16">
        <v>0</v>
      </c>
      <c r="GU13" s="16">
        <v>323.5</v>
      </c>
      <c r="GV13" s="16">
        <v>0</v>
      </c>
      <c r="GW13" s="16">
        <f t="shared" si="20"/>
        <v>0</v>
      </c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7">
        <f t="shared" si="21"/>
        <v>39243.299999999996</v>
      </c>
      <c r="HZ13" s="17">
        <f t="shared" si="22"/>
        <v>24315.599999999999</v>
      </c>
      <c r="IA13" s="17">
        <f t="shared" si="23"/>
        <v>61.96115005618794</v>
      </c>
      <c r="IB13" s="16">
        <v>3235.9</v>
      </c>
      <c r="IC13" s="16">
        <v>2276.8000000000002</v>
      </c>
      <c r="ID13" s="16">
        <f t="shared" si="24"/>
        <v>70.360641552581967</v>
      </c>
      <c r="IE13" s="16">
        <v>777.8</v>
      </c>
      <c r="IF13" s="16">
        <v>489.5</v>
      </c>
      <c r="IG13" s="16">
        <f t="shared" si="25"/>
        <v>62.933916173823611</v>
      </c>
      <c r="IH13" s="16">
        <v>317.5</v>
      </c>
      <c r="II13" s="16">
        <v>97</v>
      </c>
      <c r="IJ13" s="16">
        <f t="shared" si="26"/>
        <v>30.551181102362207</v>
      </c>
      <c r="IK13" s="16">
        <v>1.2</v>
      </c>
      <c r="IL13" s="16">
        <v>0.6</v>
      </c>
      <c r="IM13" s="16">
        <f t="shared" si="27"/>
        <v>50</v>
      </c>
      <c r="IN13" s="16">
        <v>549.20000000000005</v>
      </c>
      <c r="IO13" s="16">
        <v>366.9</v>
      </c>
      <c r="IP13" s="16">
        <f t="shared" si="28"/>
        <v>66.80626365622723</v>
      </c>
      <c r="IQ13" s="16">
        <v>1857.2</v>
      </c>
      <c r="IR13" s="16">
        <v>1857.2</v>
      </c>
      <c r="IS13" s="16">
        <f t="shared" si="29"/>
        <v>100</v>
      </c>
      <c r="IT13" s="16"/>
      <c r="IU13" s="16"/>
      <c r="IV13" s="16"/>
      <c r="IW13" s="16">
        <v>82.1</v>
      </c>
      <c r="IX13" s="16">
        <v>64.599999999999994</v>
      </c>
      <c r="IY13" s="16">
        <f t="shared" si="30"/>
        <v>78.684531059683309</v>
      </c>
      <c r="IZ13" s="16">
        <v>23273.5</v>
      </c>
      <c r="JA13" s="16">
        <v>15969</v>
      </c>
      <c r="JB13" s="16">
        <f t="shared" si="31"/>
        <v>68.614518658560158</v>
      </c>
      <c r="JC13" s="16">
        <v>85636.800000000003</v>
      </c>
      <c r="JD13" s="16">
        <v>58704.6</v>
      </c>
      <c r="JE13" s="16">
        <f t="shared" si="32"/>
        <v>68.550669805504171</v>
      </c>
      <c r="JF13" s="16">
        <v>1453.8</v>
      </c>
      <c r="JG13" s="16">
        <v>870</v>
      </c>
      <c r="JH13" s="16">
        <f t="shared" si="33"/>
        <v>59.843169624432527</v>
      </c>
      <c r="JI13" s="16">
        <v>0.1</v>
      </c>
      <c r="JJ13" s="16">
        <v>0.1</v>
      </c>
      <c r="JK13" s="16">
        <f t="shared" si="34"/>
        <v>100</v>
      </c>
      <c r="JL13" s="16">
        <v>295.2</v>
      </c>
      <c r="JM13" s="16">
        <v>205.3</v>
      </c>
      <c r="JN13" s="16">
        <f t="shared" si="35"/>
        <v>69.546070460704613</v>
      </c>
      <c r="JO13" s="16">
        <v>11180.7</v>
      </c>
      <c r="JP13" s="16">
        <v>9318</v>
      </c>
      <c r="JQ13" s="16">
        <f t="shared" si="36"/>
        <v>83.340041321205277</v>
      </c>
      <c r="JR13" s="16"/>
      <c r="JS13" s="16"/>
      <c r="JT13" s="16"/>
      <c r="JU13" s="16">
        <v>52.8</v>
      </c>
      <c r="JV13" s="16">
        <v>29.2</v>
      </c>
      <c r="JW13" s="16">
        <f t="shared" si="37"/>
        <v>55.303030303030312</v>
      </c>
      <c r="JX13" s="16">
        <v>4.5999999999999996</v>
      </c>
      <c r="JY13" s="16">
        <v>0</v>
      </c>
      <c r="JZ13" s="16">
        <f t="shared" si="38"/>
        <v>0</v>
      </c>
      <c r="KA13" s="16">
        <v>300</v>
      </c>
      <c r="KB13" s="16">
        <v>300</v>
      </c>
      <c r="KC13" s="16">
        <f t="shared" si="49"/>
        <v>100</v>
      </c>
      <c r="KD13" s="16">
        <v>769</v>
      </c>
      <c r="KE13" s="16">
        <v>627.70000000000005</v>
      </c>
      <c r="KF13" s="16">
        <f t="shared" si="39"/>
        <v>81.625487646293891</v>
      </c>
      <c r="KG13" s="16"/>
      <c r="KH13" s="16"/>
      <c r="KI13" s="16"/>
      <c r="KJ13" s="17">
        <f t="shared" si="4"/>
        <v>129787.40000000002</v>
      </c>
      <c r="KK13" s="17">
        <f t="shared" si="5"/>
        <v>91176.5</v>
      </c>
      <c r="KL13" s="17">
        <f t="shared" si="40"/>
        <v>70.250656072931562</v>
      </c>
      <c r="KM13" s="16"/>
      <c r="KN13" s="16"/>
      <c r="KO13" s="16"/>
      <c r="KP13" s="16">
        <v>3.5</v>
      </c>
      <c r="KQ13" s="16">
        <v>0</v>
      </c>
      <c r="KR13" s="16">
        <f t="shared" si="41"/>
        <v>0</v>
      </c>
      <c r="KS13" s="16"/>
      <c r="KT13" s="16"/>
      <c r="KU13" s="16"/>
      <c r="KV13" s="16"/>
      <c r="KW13" s="16"/>
      <c r="KX13" s="16"/>
      <c r="KY13" s="16">
        <v>50</v>
      </c>
      <c r="KZ13" s="16">
        <v>0</v>
      </c>
      <c r="LA13" s="16">
        <f t="shared" si="42"/>
        <v>0</v>
      </c>
      <c r="LB13" s="16"/>
      <c r="LC13" s="16"/>
      <c r="LD13" s="16"/>
      <c r="LE13" s="17">
        <f t="shared" si="43"/>
        <v>53.5</v>
      </c>
      <c r="LF13" s="17">
        <f t="shared" si="44"/>
        <v>0</v>
      </c>
      <c r="LG13" s="17">
        <f t="shared" si="45"/>
        <v>0</v>
      </c>
      <c r="LH13" s="18">
        <f t="shared" si="6"/>
        <v>170978.90000000002</v>
      </c>
      <c r="LI13" s="18">
        <f t="shared" si="7"/>
        <v>117071.1</v>
      </c>
      <c r="LJ13" s="18">
        <f t="shared" si="46"/>
        <v>68.471080349680562</v>
      </c>
    </row>
    <row r="14" spans="1:322" s="12" customFormat="1" ht="23.25" customHeight="1">
      <c r="A14" s="15" t="s">
        <v>100</v>
      </c>
      <c r="B14" s="16">
        <v>3649.3</v>
      </c>
      <c r="C14" s="16">
        <v>3041</v>
      </c>
      <c r="D14" s="16">
        <f t="shared" si="8"/>
        <v>83.331049790370741</v>
      </c>
      <c r="E14" s="16">
        <v>28214.1</v>
      </c>
      <c r="F14" s="16">
        <v>23512</v>
      </c>
      <c r="G14" s="16">
        <f t="shared" si="9"/>
        <v>83.334219415115143</v>
      </c>
      <c r="H14" s="17">
        <f t="shared" si="0"/>
        <v>31863.399999999998</v>
      </c>
      <c r="I14" s="17">
        <f t="shared" si="1"/>
        <v>26553</v>
      </c>
      <c r="J14" s="17">
        <f t="shared" si="10"/>
        <v>83.333856399505393</v>
      </c>
      <c r="K14" s="16">
        <v>431.9</v>
      </c>
      <c r="L14" s="16">
        <v>431.9</v>
      </c>
      <c r="M14" s="16">
        <f t="shared" si="2"/>
        <v>100</v>
      </c>
      <c r="N14" s="16">
        <v>7987.9</v>
      </c>
      <c r="O14" s="16">
        <v>3780.2</v>
      </c>
      <c r="P14" s="16">
        <f t="shared" si="11"/>
        <v>47.324077667472054</v>
      </c>
      <c r="Q14" s="16"/>
      <c r="R14" s="16"/>
      <c r="S14" s="16"/>
      <c r="T14" s="16">
        <v>19263</v>
      </c>
      <c r="U14" s="16">
        <v>14425.7</v>
      </c>
      <c r="V14" s="16">
        <f t="shared" si="3"/>
        <v>74.888127498312826</v>
      </c>
      <c r="W14" s="16">
        <v>2261.6999999999998</v>
      </c>
      <c r="X14" s="16">
        <v>977.9</v>
      </c>
      <c r="Y14" s="16">
        <f t="shared" si="12"/>
        <v>43.237387805632935</v>
      </c>
      <c r="Z14" s="16"/>
      <c r="AA14" s="16"/>
      <c r="AB14" s="16"/>
      <c r="AC14" s="16">
        <v>318.10000000000002</v>
      </c>
      <c r="AD14" s="16">
        <v>318.10000000000002</v>
      </c>
      <c r="AE14" s="16">
        <f t="shared" si="13"/>
        <v>100</v>
      </c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>
        <v>6033.6</v>
      </c>
      <c r="CF14" s="16">
        <v>637.6</v>
      </c>
      <c r="CG14" s="16">
        <f>CF14/CE14*100</f>
        <v>10.5674887297799</v>
      </c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>
        <v>2344.9</v>
      </c>
      <c r="DM14" s="16">
        <v>2344.9</v>
      </c>
      <c r="DN14" s="16">
        <f t="shared" si="15"/>
        <v>100</v>
      </c>
      <c r="DO14" s="16"/>
      <c r="DP14" s="16"/>
      <c r="DQ14" s="16"/>
      <c r="DR14" s="16">
        <v>6.1</v>
      </c>
      <c r="DS14" s="16">
        <v>6.1</v>
      </c>
      <c r="DT14" s="16">
        <f t="shared" si="16"/>
        <v>100</v>
      </c>
      <c r="DU14" s="16"/>
      <c r="DV14" s="16"/>
      <c r="DW14" s="16"/>
      <c r="DX14" s="16"/>
      <c r="DY14" s="16"/>
      <c r="DZ14" s="16"/>
      <c r="EA14" s="16">
        <v>1222.3</v>
      </c>
      <c r="EB14" s="16">
        <v>333.4</v>
      </c>
      <c r="EC14" s="16">
        <f t="shared" si="17"/>
        <v>27.276446044342634</v>
      </c>
      <c r="ED14" s="16"/>
      <c r="EE14" s="16"/>
      <c r="EF14" s="16"/>
      <c r="EG14" s="16"/>
      <c r="EH14" s="16"/>
      <c r="EI14" s="16"/>
      <c r="EJ14" s="16"/>
      <c r="EK14" s="16"/>
      <c r="EL14" s="16"/>
      <c r="EM14" s="16">
        <v>972</v>
      </c>
      <c r="EN14" s="16">
        <v>972</v>
      </c>
      <c r="EO14" s="16">
        <f t="shared" si="18"/>
        <v>100</v>
      </c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>
        <v>27.1</v>
      </c>
      <c r="FI14" s="16">
        <v>27.1</v>
      </c>
      <c r="FJ14" s="16">
        <f>SUM(FI14/FH14*100)</f>
        <v>100</v>
      </c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>
        <v>150</v>
      </c>
      <c r="GG14" s="16">
        <v>150</v>
      </c>
      <c r="GH14" s="16">
        <f t="shared" si="19"/>
        <v>100</v>
      </c>
      <c r="GI14" s="16"/>
      <c r="GJ14" s="16"/>
      <c r="GK14" s="16"/>
      <c r="GL14" s="16"/>
      <c r="GM14" s="16"/>
      <c r="GN14" s="16"/>
      <c r="GO14" s="16"/>
      <c r="GP14" s="16"/>
      <c r="GQ14" s="16"/>
      <c r="GR14" s="16">
        <v>555</v>
      </c>
      <c r="GS14" s="16">
        <v>0</v>
      </c>
      <c r="GT14" s="16">
        <v>0</v>
      </c>
      <c r="GU14" s="16">
        <v>3462.6</v>
      </c>
      <c r="GV14" s="16">
        <v>2423.8000000000002</v>
      </c>
      <c r="GW14" s="16">
        <f t="shared" si="20"/>
        <v>69.999422399353094</v>
      </c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7">
        <f t="shared" si="21"/>
        <v>45036.2</v>
      </c>
      <c r="HZ14" s="17">
        <f t="shared" si="22"/>
        <v>26828.699999999997</v>
      </c>
      <c r="IA14" s="17">
        <f t="shared" si="23"/>
        <v>59.571411442350822</v>
      </c>
      <c r="IB14" s="16">
        <v>3201.9</v>
      </c>
      <c r="IC14" s="16">
        <v>2239.5</v>
      </c>
      <c r="ID14" s="16">
        <f t="shared" si="24"/>
        <v>69.942846434929265</v>
      </c>
      <c r="IE14" s="16">
        <v>949.5</v>
      </c>
      <c r="IF14" s="16">
        <v>596.70000000000005</v>
      </c>
      <c r="IG14" s="16">
        <f t="shared" si="25"/>
        <v>62.843601895734601</v>
      </c>
      <c r="IH14" s="16">
        <v>287.39999999999998</v>
      </c>
      <c r="II14" s="16">
        <v>146</v>
      </c>
      <c r="IJ14" s="16">
        <f t="shared" si="26"/>
        <v>50.800278357689635</v>
      </c>
      <c r="IK14" s="16">
        <v>2.2000000000000002</v>
      </c>
      <c r="IL14" s="16">
        <v>0</v>
      </c>
      <c r="IM14" s="16">
        <f t="shared" si="27"/>
        <v>0</v>
      </c>
      <c r="IN14" s="16">
        <v>549.20000000000005</v>
      </c>
      <c r="IO14" s="16">
        <v>411.8</v>
      </c>
      <c r="IP14" s="16">
        <f t="shared" si="28"/>
        <v>74.981791697013833</v>
      </c>
      <c r="IQ14" s="16">
        <v>1857.2</v>
      </c>
      <c r="IR14" s="16">
        <v>0</v>
      </c>
      <c r="IS14" s="16">
        <f t="shared" si="29"/>
        <v>0</v>
      </c>
      <c r="IT14" s="16"/>
      <c r="IU14" s="16"/>
      <c r="IV14" s="16"/>
      <c r="IW14" s="16">
        <v>65.400000000000006</v>
      </c>
      <c r="IX14" s="16">
        <v>65.400000000000006</v>
      </c>
      <c r="IY14" s="16">
        <f t="shared" si="30"/>
        <v>100</v>
      </c>
      <c r="IZ14" s="16">
        <v>21600</v>
      </c>
      <c r="JA14" s="16">
        <v>16106.9</v>
      </c>
      <c r="JB14" s="16">
        <f t="shared" si="31"/>
        <v>74.568981481481472</v>
      </c>
      <c r="JC14" s="16">
        <v>89324.6</v>
      </c>
      <c r="JD14" s="16">
        <v>61635.6</v>
      </c>
      <c r="JE14" s="16">
        <f t="shared" si="32"/>
        <v>69.001820327211078</v>
      </c>
      <c r="JF14" s="16">
        <v>1461</v>
      </c>
      <c r="JG14" s="16">
        <v>660.5</v>
      </c>
      <c r="JH14" s="16">
        <f t="shared" si="33"/>
        <v>45.208761122518823</v>
      </c>
      <c r="JI14" s="16">
        <v>0.1</v>
      </c>
      <c r="JJ14" s="16">
        <v>0</v>
      </c>
      <c r="JK14" s="16">
        <f t="shared" si="34"/>
        <v>0</v>
      </c>
      <c r="JL14" s="16">
        <v>295.2</v>
      </c>
      <c r="JM14" s="16">
        <v>184.6</v>
      </c>
      <c r="JN14" s="16">
        <f t="shared" si="35"/>
        <v>62.53387533875339</v>
      </c>
      <c r="JO14" s="16">
        <v>12035.2</v>
      </c>
      <c r="JP14" s="16">
        <v>10029</v>
      </c>
      <c r="JQ14" s="16">
        <f t="shared" si="36"/>
        <v>83.33056367987237</v>
      </c>
      <c r="JR14" s="16"/>
      <c r="JS14" s="16"/>
      <c r="JT14" s="16"/>
      <c r="JU14" s="16">
        <v>52.8</v>
      </c>
      <c r="JV14" s="16">
        <v>27.7</v>
      </c>
      <c r="JW14" s="16">
        <f t="shared" si="37"/>
        <v>52.462121212121218</v>
      </c>
      <c r="JX14" s="16">
        <v>1.7</v>
      </c>
      <c r="JY14" s="16">
        <v>0</v>
      </c>
      <c r="JZ14" s="16">
        <f t="shared" si="38"/>
        <v>0</v>
      </c>
      <c r="KA14" s="16">
        <v>300</v>
      </c>
      <c r="KB14" s="16">
        <v>300</v>
      </c>
      <c r="KC14" s="16">
        <f t="shared" si="49"/>
        <v>100</v>
      </c>
      <c r="KD14" s="16">
        <v>979</v>
      </c>
      <c r="KE14" s="16">
        <v>638.5</v>
      </c>
      <c r="KF14" s="16">
        <f t="shared" si="39"/>
        <v>65.219611848825338</v>
      </c>
      <c r="KG14" s="16"/>
      <c r="KH14" s="16"/>
      <c r="KI14" s="16"/>
      <c r="KJ14" s="17">
        <f t="shared" si="4"/>
        <v>132962.40000000002</v>
      </c>
      <c r="KK14" s="17">
        <f t="shared" si="5"/>
        <v>93042.2</v>
      </c>
      <c r="KL14" s="17">
        <f t="shared" si="40"/>
        <v>69.97632413374005</v>
      </c>
      <c r="KM14" s="16"/>
      <c r="KN14" s="16"/>
      <c r="KO14" s="16"/>
      <c r="KP14" s="16"/>
      <c r="KQ14" s="16"/>
      <c r="KR14" s="16"/>
      <c r="KS14" s="16"/>
      <c r="KT14" s="16"/>
      <c r="KU14" s="16"/>
      <c r="KV14" s="16"/>
      <c r="KW14" s="16"/>
      <c r="KX14" s="16"/>
      <c r="KY14" s="16">
        <v>20</v>
      </c>
      <c r="KZ14" s="16">
        <v>0</v>
      </c>
      <c r="LA14" s="16">
        <f t="shared" si="42"/>
        <v>0</v>
      </c>
      <c r="LB14" s="16"/>
      <c r="LC14" s="16"/>
      <c r="LD14" s="16"/>
      <c r="LE14" s="17">
        <f t="shared" si="43"/>
        <v>20</v>
      </c>
      <c r="LF14" s="17">
        <f t="shared" si="44"/>
        <v>0</v>
      </c>
      <c r="LG14" s="17">
        <v>0</v>
      </c>
      <c r="LH14" s="18">
        <f t="shared" si="6"/>
        <v>209882</v>
      </c>
      <c r="LI14" s="18">
        <f t="shared" si="7"/>
        <v>146423.9</v>
      </c>
      <c r="LJ14" s="18">
        <f t="shared" si="46"/>
        <v>69.764867878141047</v>
      </c>
    </row>
    <row r="15" spans="1:322" s="12" customFormat="1" ht="23.25" customHeight="1">
      <c r="A15" s="15" t="s">
        <v>101</v>
      </c>
      <c r="B15" s="16"/>
      <c r="C15" s="16"/>
      <c r="D15" s="16"/>
      <c r="E15" s="16">
        <v>29968</v>
      </c>
      <c r="F15" s="16">
        <v>24973</v>
      </c>
      <c r="G15" s="16">
        <f t="shared" si="9"/>
        <v>83.332221035771497</v>
      </c>
      <c r="H15" s="17">
        <f t="shared" si="0"/>
        <v>29968</v>
      </c>
      <c r="I15" s="17">
        <f t="shared" si="1"/>
        <v>24973</v>
      </c>
      <c r="J15" s="17">
        <f t="shared" si="10"/>
        <v>83.332221035771497</v>
      </c>
      <c r="K15" s="16">
        <v>5953.8</v>
      </c>
      <c r="L15" s="16">
        <v>4235.2</v>
      </c>
      <c r="M15" s="16">
        <f t="shared" si="2"/>
        <v>71.134401558668401</v>
      </c>
      <c r="N15" s="16"/>
      <c r="O15" s="16"/>
      <c r="P15" s="16"/>
      <c r="Q15" s="16"/>
      <c r="R15" s="16"/>
      <c r="S15" s="16"/>
      <c r="T15" s="16">
        <v>30528.2</v>
      </c>
      <c r="U15" s="16">
        <v>18455.099999999999</v>
      </c>
      <c r="V15" s="16">
        <f t="shared" si="3"/>
        <v>60.452630682450973</v>
      </c>
      <c r="W15" s="16">
        <v>3105.2</v>
      </c>
      <c r="X15" s="16">
        <v>1469.6</v>
      </c>
      <c r="Y15" s="16">
        <f t="shared" si="12"/>
        <v>47.327064279273479</v>
      </c>
      <c r="Z15" s="16"/>
      <c r="AA15" s="16"/>
      <c r="AB15" s="16"/>
      <c r="AC15" s="16">
        <v>988.3</v>
      </c>
      <c r="AD15" s="16">
        <v>0</v>
      </c>
      <c r="AE15" s="16">
        <f t="shared" si="13"/>
        <v>0</v>
      </c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>
        <v>61934.2</v>
      </c>
      <c r="CR15" s="16">
        <v>47013.5</v>
      </c>
      <c r="CS15" s="16">
        <f>CR15/CQ15*100</f>
        <v>75.908787067565257</v>
      </c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>
        <v>1218.5999999999999</v>
      </c>
      <c r="DM15" s="16">
        <v>1218.5999999999999</v>
      </c>
      <c r="DN15" s="16">
        <f t="shared" si="15"/>
        <v>100</v>
      </c>
      <c r="DO15" s="16"/>
      <c r="DP15" s="16"/>
      <c r="DQ15" s="16"/>
      <c r="DR15" s="16">
        <v>9.1000000000000014</v>
      </c>
      <c r="DS15" s="16">
        <v>9.1000000000000014</v>
      </c>
      <c r="DT15" s="16">
        <f t="shared" si="16"/>
        <v>100</v>
      </c>
      <c r="DU15" s="16"/>
      <c r="DV15" s="16"/>
      <c r="DW15" s="16"/>
      <c r="DX15" s="16"/>
      <c r="DY15" s="16"/>
      <c r="DZ15" s="16"/>
      <c r="EA15" s="16">
        <v>3295.2</v>
      </c>
      <c r="EB15" s="16">
        <v>1000</v>
      </c>
      <c r="EC15" s="16">
        <f t="shared" si="17"/>
        <v>30.347171643602817</v>
      </c>
      <c r="ED15" s="16"/>
      <c r="EE15" s="16"/>
      <c r="EF15" s="16"/>
      <c r="EG15" s="16"/>
      <c r="EH15" s="16"/>
      <c r="EI15" s="16"/>
      <c r="EJ15" s="16"/>
      <c r="EK15" s="16"/>
      <c r="EL15" s="16"/>
      <c r="EM15" s="16">
        <v>972.2</v>
      </c>
      <c r="EN15" s="16">
        <v>972.2</v>
      </c>
      <c r="EO15" s="16">
        <f t="shared" si="18"/>
        <v>100</v>
      </c>
      <c r="EP15" s="16">
        <f>2430.1+272.9+3625.6</f>
        <v>6328.6</v>
      </c>
      <c r="EQ15" s="16">
        <v>0</v>
      </c>
      <c r="ER15" s="16">
        <f>SUM(EQ15/EP15*100)</f>
        <v>0</v>
      </c>
      <c r="ES15" s="16"/>
      <c r="ET15" s="16"/>
      <c r="EU15" s="16"/>
      <c r="EV15" s="16"/>
      <c r="EW15" s="16"/>
      <c r="EX15" s="16"/>
      <c r="EY15" s="16">
        <v>1612.9</v>
      </c>
      <c r="EZ15" s="16">
        <v>0</v>
      </c>
      <c r="FA15" s="16">
        <v>0</v>
      </c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>
        <v>752</v>
      </c>
      <c r="GS15" s="16">
        <v>0</v>
      </c>
      <c r="GT15" s="16">
        <v>0</v>
      </c>
      <c r="GU15" s="16">
        <v>4681.3</v>
      </c>
      <c r="GV15" s="16">
        <v>0</v>
      </c>
      <c r="GW15" s="16">
        <f t="shared" si="20"/>
        <v>0</v>
      </c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7">
        <f t="shared" si="21"/>
        <v>121379.6</v>
      </c>
      <c r="HZ15" s="17">
        <f t="shared" si="22"/>
        <v>74373.3</v>
      </c>
      <c r="IA15" s="17">
        <f t="shared" si="23"/>
        <v>61.273311165961985</v>
      </c>
      <c r="IB15" s="16">
        <v>2583.6</v>
      </c>
      <c r="IC15" s="16">
        <v>1895.6</v>
      </c>
      <c r="ID15" s="16">
        <f t="shared" si="24"/>
        <v>73.370490788047675</v>
      </c>
      <c r="IE15" s="16">
        <v>869</v>
      </c>
      <c r="IF15" s="16">
        <v>502.3</v>
      </c>
      <c r="IG15" s="16">
        <f t="shared" si="25"/>
        <v>57.802071346375151</v>
      </c>
      <c r="IH15" s="16">
        <v>350.4</v>
      </c>
      <c r="II15" s="16">
        <v>182.1</v>
      </c>
      <c r="IJ15" s="16">
        <f t="shared" si="26"/>
        <v>51.969178082191782</v>
      </c>
      <c r="IK15" s="16">
        <v>4.9000000000000004</v>
      </c>
      <c r="IL15" s="16">
        <v>2.5</v>
      </c>
      <c r="IM15" s="16">
        <f t="shared" si="27"/>
        <v>51.020408163265309</v>
      </c>
      <c r="IN15" s="16">
        <v>549.20000000000005</v>
      </c>
      <c r="IO15" s="16">
        <v>395.6</v>
      </c>
      <c r="IP15" s="16">
        <f t="shared" si="28"/>
        <v>72.032046613255645</v>
      </c>
      <c r="IQ15" s="16">
        <v>2785.9</v>
      </c>
      <c r="IR15" s="16">
        <v>1857.2</v>
      </c>
      <c r="IS15" s="16">
        <f t="shared" si="29"/>
        <v>66.664273663807023</v>
      </c>
      <c r="IT15" s="16">
        <v>8204.5</v>
      </c>
      <c r="IU15" s="16">
        <v>0</v>
      </c>
      <c r="IV15" s="16">
        <f t="shared" si="48"/>
        <v>0</v>
      </c>
      <c r="IW15" s="16">
        <v>131.4</v>
      </c>
      <c r="IX15" s="16">
        <v>128.30000000000001</v>
      </c>
      <c r="IY15" s="16">
        <f t="shared" si="30"/>
        <v>97.640791476407912</v>
      </c>
      <c r="IZ15" s="16">
        <v>37991.5</v>
      </c>
      <c r="JA15" s="16">
        <v>26488.3</v>
      </c>
      <c r="JB15" s="16">
        <f t="shared" si="31"/>
        <v>69.72164826342734</v>
      </c>
      <c r="JC15" s="16">
        <v>115027.2</v>
      </c>
      <c r="JD15" s="16">
        <v>76852</v>
      </c>
      <c r="JE15" s="16">
        <f t="shared" si="32"/>
        <v>66.812023590941976</v>
      </c>
      <c r="JF15" s="16">
        <v>1575.5</v>
      </c>
      <c r="JG15" s="16">
        <v>822.9</v>
      </c>
      <c r="JH15" s="16">
        <f t="shared" si="33"/>
        <v>52.231037765788635</v>
      </c>
      <c r="JI15" s="16">
        <v>0.2</v>
      </c>
      <c r="JJ15" s="16">
        <v>0</v>
      </c>
      <c r="JK15" s="16">
        <f t="shared" si="34"/>
        <v>0</v>
      </c>
      <c r="JL15" s="16">
        <v>295.2</v>
      </c>
      <c r="JM15" s="16">
        <v>205.6</v>
      </c>
      <c r="JN15" s="16">
        <f t="shared" si="35"/>
        <v>69.647696476964768</v>
      </c>
      <c r="JO15" s="16">
        <v>18202.400000000001</v>
      </c>
      <c r="JP15" s="16">
        <v>15169</v>
      </c>
      <c r="JQ15" s="16">
        <f t="shared" si="36"/>
        <v>83.335164593679949</v>
      </c>
      <c r="JR15" s="16">
        <v>500</v>
      </c>
      <c r="JS15" s="16">
        <v>0</v>
      </c>
      <c r="JT15" s="16">
        <f>SUM(JS15/JR15*100)</f>
        <v>0</v>
      </c>
      <c r="JU15" s="16">
        <v>52.8</v>
      </c>
      <c r="JV15" s="16">
        <v>27.8</v>
      </c>
      <c r="JW15" s="16">
        <f t="shared" si="37"/>
        <v>52.651515151515163</v>
      </c>
      <c r="JX15" s="16">
        <v>20</v>
      </c>
      <c r="JY15" s="16">
        <v>4.3</v>
      </c>
      <c r="JZ15" s="16">
        <f t="shared" si="38"/>
        <v>21.5</v>
      </c>
      <c r="KA15" s="16"/>
      <c r="KB15" s="16"/>
      <c r="KC15" s="16"/>
      <c r="KD15" s="16">
        <v>1398.5</v>
      </c>
      <c r="KE15" s="16">
        <v>1053.3</v>
      </c>
      <c r="KF15" s="16">
        <f t="shared" si="39"/>
        <v>75.316410439756879</v>
      </c>
      <c r="KG15" s="16"/>
      <c r="KH15" s="16"/>
      <c r="KI15" s="16"/>
      <c r="KJ15" s="17">
        <f t="shared" si="4"/>
        <v>190542.2</v>
      </c>
      <c r="KK15" s="17">
        <f t="shared" si="5"/>
        <v>125586.8</v>
      </c>
      <c r="KL15" s="17">
        <f t="shared" si="40"/>
        <v>65.910228810205822</v>
      </c>
      <c r="KM15" s="16"/>
      <c r="KN15" s="16"/>
      <c r="KO15" s="16"/>
      <c r="KP15" s="16">
        <v>13.2</v>
      </c>
      <c r="KQ15" s="16">
        <v>0</v>
      </c>
      <c r="KR15" s="16">
        <f t="shared" si="41"/>
        <v>0</v>
      </c>
      <c r="KS15" s="16"/>
      <c r="KT15" s="16"/>
      <c r="KU15" s="16"/>
      <c r="KV15" s="16"/>
      <c r="KW15" s="16"/>
      <c r="KX15" s="16"/>
      <c r="KY15" s="16"/>
      <c r="KZ15" s="16"/>
      <c r="LA15" s="16"/>
      <c r="LB15" s="16"/>
      <c r="LC15" s="16"/>
      <c r="LD15" s="16"/>
      <c r="LE15" s="17">
        <f t="shared" si="43"/>
        <v>13.2</v>
      </c>
      <c r="LF15" s="17">
        <f t="shared" si="44"/>
        <v>0</v>
      </c>
      <c r="LG15" s="17">
        <f t="shared" si="45"/>
        <v>0</v>
      </c>
      <c r="LH15" s="18">
        <f t="shared" si="6"/>
        <v>341903.00000000006</v>
      </c>
      <c r="LI15" s="18">
        <f t="shared" si="7"/>
        <v>224933.1</v>
      </c>
      <c r="LJ15" s="18">
        <f t="shared" si="46"/>
        <v>65.788571612416376</v>
      </c>
    </row>
    <row r="16" spans="1:322" s="12" customFormat="1" ht="23.25" customHeight="1">
      <c r="A16" s="15" t="s">
        <v>102</v>
      </c>
      <c r="B16" s="16"/>
      <c r="C16" s="16"/>
      <c r="D16" s="16"/>
      <c r="E16" s="16">
        <v>20628.599999999999</v>
      </c>
      <c r="F16" s="16">
        <v>17191</v>
      </c>
      <c r="G16" s="16">
        <f t="shared" si="9"/>
        <v>83.335757152690931</v>
      </c>
      <c r="H16" s="17">
        <f t="shared" si="0"/>
        <v>20628.599999999999</v>
      </c>
      <c r="I16" s="17">
        <f t="shared" si="1"/>
        <v>17191</v>
      </c>
      <c r="J16" s="17">
        <f t="shared" si="10"/>
        <v>83.335757152690931</v>
      </c>
      <c r="K16" s="16">
        <v>12705.4</v>
      </c>
      <c r="L16" s="16">
        <v>8917.7000000000007</v>
      </c>
      <c r="M16" s="16">
        <f t="shared" si="2"/>
        <v>70.18826640640988</v>
      </c>
      <c r="N16" s="16">
        <v>6844.4</v>
      </c>
      <c r="O16" s="16">
        <v>0</v>
      </c>
      <c r="P16" s="16">
        <f t="shared" si="11"/>
        <v>0</v>
      </c>
      <c r="Q16" s="16"/>
      <c r="R16" s="16"/>
      <c r="S16" s="16"/>
      <c r="T16" s="16">
        <v>30386.1</v>
      </c>
      <c r="U16" s="16">
        <v>18737.5</v>
      </c>
      <c r="V16" s="16">
        <f t="shared" si="3"/>
        <v>61.664708534494395</v>
      </c>
      <c r="W16" s="16">
        <v>3788.7</v>
      </c>
      <c r="X16" s="16">
        <v>1397.1</v>
      </c>
      <c r="Y16" s="16">
        <f t="shared" si="12"/>
        <v>36.875445403436537</v>
      </c>
      <c r="Z16" s="16"/>
      <c r="AA16" s="16"/>
      <c r="AB16" s="16"/>
      <c r="AC16" s="16">
        <v>424.9</v>
      </c>
      <c r="AD16" s="16">
        <v>0</v>
      </c>
      <c r="AE16" s="16">
        <f t="shared" si="13"/>
        <v>0</v>
      </c>
      <c r="AF16" s="16"/>
      <c r="AG16" s="16"/>
      <c r="AH16" s="16"/>
      <c r="AI16" s="16"/>
      <c r="AJ16" s="16"/>
      <c r="AK16" s="16"/>
      <c r="AL16" s="16">
        <v>39150</v>
      </c>
      <c r="AM16" s="16">
        <v>8001.5</v>
      </c>
      <c r="AN16" s="16">
        <f>AM16/AL16*100</f>
        <v>20.438058748403577</v>
      </c>
      <c r="AO16" s="16">
        <v>1532.8</v>
      </c>
      <c r="AP16" s="16">
        <v>315.10000000000002</v>
      </c>
      <c r="AQ16" s="16">
        <f>AP16/AO16*100</f>
        <v>20.557150313152402</v>
      </c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>
        <v>6742.7</v>
      </c>
      <c r="DM16" s="16">
        <v>6742.7</v>
      </c>
      <c r="DN16" s="16">
        <f t="shared" si="15"/>
        <v>100</v>
      </c>
      <c r="DO16" s="16"/>
      <c r="DP16" s="16"/>
      <c r="DQ16" s="16"/>
      <c r="DR16" s="16">
        <v>13.6</v>
      </c>
      <c r="DS16" s="16">
        <v>13.6</v>
      </c>
      <c r="DT16" s="16">
        <f t="shared" si="16"/>
        <v>100</v>
      </c>
      <c r="DU16" s="16">
        <v>431.9</v>
      </c>
      <c r="DV16" s="16">
        <v>297</v>
      </c>
      <c r="DW16" s="16">
        <f t="shared" si="50"/>
        <v>68.765918036582548</v>
      </c>
      <c r="DX16" s="16"/>
      <c r="DY16" s="16"/>
      <c r="DZ16" s="16"/>
      <c r="EA16" s="16">
        <v>1294.3</v>
      </c>
      <c r="EB16" s="16">
        <v>577.1</v>
      </c>
      <c r="EC16" s="16">
        <f t="shared" si="17"/>
        <v>44.587808081588506</v>
      </c>
      <c r="ED16" s="16"/>
      <c r="EE16" s="16"/>
      <c r="EF16" s="16"/>
      <c r="EG16" s="16"/>
      <c r="EH16" s="16"/>
      <c r="EI16" s="16"/>
      <c r="EJ16" s="16"/>
      <c r="EK16" s="16"/>
      <c r="EL16" s="16"/>
      <c r="EM16" s="16">
        <v>972.2</v>
      </c>
      <c r="EN16" s="16">
        <v>972.2</v>
      </c>
      <c r="EO16" s="16">
        <f t="shared" si="18"/>
        <v>100</v>
      </c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>
        <v>300</v>
      </c>
      <c r="GG16" s="16">
        <v>300</v>
      </c>
      <c r="GH16" s="16">
        <f t="shared" si="19"/>
        <v>100</v>
      </c>
      <c r="GI16" s="16"/>
      <c r="GJ16" s="16"/>
      <c r="GK16" s="16"/>
      <c r="GL16" s="16"/>
      <c r="GM16" s="16"/>
      <c r="GN16" s="16"/>
      <c r="GO16" s="16">
        <v>3127.1</v>
      </c>
      <c r="GP16" s="16">
        <v>407.3</v>
      </c>
      <c r="GQ16" s="16">
        <f t="shared" si="52"/>
        <v>13.024847302612644</v>
      </c>
      <c r="GR16" s="16">
        <v>831.9</v>
      </c>
      <c r="GS16" s="16">
        <v>0</v>
      </c>
      <c r="GT16" s="16">
        <v>0</v>
      </c>
      <c r="GU16" s="16">
        <v>5194</v>
      </c>
      <c r="GV16" s="16">
        <v>0</v>
      </c>
      <c r="GW16" s="16">
        <f t="shared" si="20"/>
        <v>0</v>
      </c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7">
        <f t="shared" si="21"/>
        <v>113740</v>
      </c>
      <c r="HZ16" s="17">
        <f t="shared" si="22"/>
        <v>46678.799999999996</v>
      </c>
      <c r="IA16" s="17">
        <f t="shared" si="23"/>
        <v>41.039915596975554</v>
      </c>
      <c r="IB16" s="16">
        <v>8281.6</v>
      </c>
      <c r="IC16" s="16">
        <v>5156.5</v>
      </c>
      <c r="ID16" s="16">
        <f t="shared" si="24"/>
        <v>62.264538253477589</v>
      </c>
      <c r="IE16" s="16">
        <v>1158.8</v>
      </c>
      <c r="IF16" s="16">
        <v>806.8</v>
      </c>
      <c r="IG16" s="16">
        <f t="shared" si="25"/>
        <v>69.623748705557475</v>
      </c>
      <c r="IH16" s="16">
        <v>986.4</v>
      </c>
      <c r="II16" s="16">
        <v>596</v>
      </c>
      <c r="IJ16" s="16">
        <f t="shared" si="26"/>
        <v>60.421735604217353</v>
      </c>
      <c r="IK16" s="16">
        <v>2.9</v>
      </c>
      <c r="IL16" s="16">
        <v>0</v>
      </c>
      <c r="IM16" s="16">
        <f t="shared" si="27"/>
        <v>0</v>
      </c>
      <c r="IN16" s="16">
        <v>803.1</v>
      </c>
      <c r="IO16" s="16">
        <v>588.79999999999995</v>
      </c>
      <c r="IP16" s="16">
        <f t="shared" si="28"/>
        <v>73.31590088407421</v>
      </c>
      <c r="IQ16" s="16">
        <v>2785.9</v>
      </c>
      <c r="IR16" s="16">
        <v>2785.8</v>
      </c>
      <c r="IS16" s="16">
        <f t="shared" si="29"/>
        <v>99.996410495710535</v>
      </c>
      <c r="IT16" s="16">
        <v>6010.9</v>
      </c>
      <c r="IU16" s="16">
        <v>0</v>
      </c>
      <c r="IV16" s="16">
        <f t="shared" si="48"/>
        <v>0</v>
      </c>
      <c r="IW16" s="16">
        <v>80.3</v>
      </c>
      <c r="IX16" s="16">
        <v>80.099999999999994</v>
      </c>
      <c r="IY16" s="16">
        <f t="shared" si="30"/>
        <v>99.750933997509335</v>
      </c>
      <c r="IZ16" s="16">
        <v>66889.399999999994</v>
      </c>
      <c r="JA16" s="16">
        <v>50543.5</v>
      </c>
      <c r="JB16" s="16">
        <f t="shared" si="31"/>
        <v>75.562794702897634</v>
      </c>
      <c r="JC16" s="16">
        <v>196966.39999999999</v>
      </c>
      <c r="JD16" s="16">
        <v>144627.29999999999</v>
      </c>
      <c r="JE16" s="16">
        <f t="shared" si="32"/>
        <v>73.427396753964132</v>
      </c>
      <c r="JF16" s="16">
        <v>1467.1</v>
      </c>
      <c r="JG16" s="16">
        <v>890</v>
      </c>
      <c r="JH16" s="16">
        <f t="shared" si="33"/>
        <v>60.663894758366851</v>
      </c>
      <c r="JI16" s="16">
        <v>0.1</v>
      </c>
      <c r="JJ16" s="16">
        <v>0</v>
      </c>
      <c r="JK16" s="16">
        <f t="shared" si="34"/>
        <v>0</v>
      </c>
      <c r="JL16" s="16">
        <v>590.6</v>
      </c>
      <c r="JM16" s="16">
        <v>418.2</v>
      </c>
      <c r="JN16" s="16">
        <f t="shared" si="35"/>
        <v>70.809346427362001</v>
      </c>
      <c r="JO16" s="16">
        <v>26486.9</v>
      </c>
      <c r="JP16" s="16">
        <v>22811.200000000001</v>
      </c>
      <c r="JQ16" s="16">
        <f t="shared" si="36"/>
        <v>86.122573800633518</v>
      </c>
      <c r="JR16" s="16">
        <v>522</v>
      </c>
      <c r="JS16" s="16">
        <v>0</v>
      </c>
      <c r="JT16" s="16">
        <f>SUM(JS16/JR16*100)</f>
        <v>0</v>
      </c>
      <c r="JU16" s="16">
        <v>52.8</v>
      </c>
      <c r="JV16" s="16">
        <v>37.1</v>
      </c>
      <c r="JW16" s="16">
        <f t="shared" si="37"/>
        <v>70.26515151515153</v>
      </c>
      <c r="JX16" s="16">
        <v>15.2</v>
      </c>
      <c r="JY16" s="16">
        <v>3.7</v>
      </c>
      <c r="JZ16" s="16">
        <f t="shared" si="38"/>
        <v>24.342105263157897</v>
      </c>
      <c r="KA16" s="16"/>
      <c r="KB16" s="16"/>
      <c r="KC16" s="16"/>
      <c r="KD16" s="16">
        <v>1677.5</v>
      </c>
      <c r="KE16" s="16">
        <v>1224.9000000000001</v>
      </c>
      <c r="KF16" s="16">
        <f t="shared" si="39"/>
        <v>73.019374068554399</v>
      </c>
      <c r="KG16" s="16"/>
      <c r="KH16" s="16"/>
      <c r="KI16" s="16"/>
      <c r="KJ16" s="17">
        <f t="shared" si="4"/>
        <v>314777.89999999991</v>
      </c>
      <c r="KK16" s="17">
        <f t="shared" si="5"/>
        <v>230569.90000000002</v>
      </c>
      <c r="KL16" s="17">
        <f t="shared" si="40"/>
        <v>73.248439614089833</v>
      </c>
      <c r="KM16" s="16"/>
      <c r="KN16" s="16"/>
      <c r="KO16" s="16"/>
      <c r="KP16" s="16"/>
      <c r="KQ16" s="16"/>
      <c r="KR16" s="16"/>
      <c r="KS16" s="16"/>
      <c r="KT16" s="16"/>
      <c r="KU16" s="16"/>
      <c r="KV16" s="16">
        <v>9000</v>
      </c>
      <c r="KW16" s="16">
        <v>340</v>
      </c>
      <c r="KX16" s="16">
        <f>KW16/KV16*100</f>
        <v>3.7777777777777777</v>
      </c>
      <c r="KY16" s="16"/>
      <c r="KZ16" s="16"/>
      <c r="LA16" s="16"/>
      <c r="LB16" s="16"/>
      <c r="LC16" s="16"/>
      <c r="LD16" s="16"/>
      <c r="LE16" s="17">
        <f t="shared" si="43"/>
        <v>9000</v>
      </c>
      <c r="LF16" s="17">
        <f t="shared" si="44"/>
        <v>340</v>
      </c>
      <c r="LG16" s="17">
        <v>0</v>
      </c>
      <c r="LH16" s="18">
        <f t="shared" si="6"/>
        <v>458146.49999999988</v>
      </c>
      <c r="LI16" s="18">
        <f t="shared" si="7"/>
        <v>294779.7</v>
      </c>
      <c r="LJ16" s="18">
        <f t="shared" si="46"/>
        <v>64.341798966051272</v>
      </c>
    </row>
    <row r="17" spans="1:322" s="12" customFormat="1" ht="23.25" customHeight="1">
      <c r="A17" s="15" t="s">
        <v>103</v>
      </c>
      <c r="B17" s="16"/>
      <c r="C17" s="16"/>
      <c r="D17" s="16"/>
      <c r="E17" s="16">
        <v>6600.1</v>
      </c>
      <c r="F17" s="16">
        <v>5500</v>
      </c>
      <c r="G17" s="16">
        <f t="shared" si="9"/>
        <v>83.33207072620111</v>
      </c>
      <c r="H17" s="17">
        <f t="shared" si="0"/>
        <v>6600.1</v>
      </c>
      <c r="I17" s="17">
        <f t="shared" si="1"/>
        <v>5500</v>
      </c>
      <c r="J17" s="17">
        <f t="shared" si="10"/>
        <v>83.33207072620111</v>
      </c>
      <c r="K17" s="16">
        <v>4037.8</v>
      </c>
      <c r="L17" s="16">
        <v>2628.2</v>
      </c>
      <c r="M17" s="16">
        <f t="shared" si="2"/>
        <v>65.089900440834114</v>
      </c>
      <c r="N17" s="16"/>
      <c r="O17" s="16"/>
      <c r="P17" s="16"/>
      <c r="Q17" s="16"/>
      <c r="R17" s="16"/>
      <c r="S17" s="16"/>
      <c r="T17" s="16">
        <v>11677.1</v>
      </c>
      <c r="U17" s="16">
        <v>8591.6</v>
      </c>
      <c r="V17" s="16">
        <f t="shared" si="3"/>
        <v>73.576487312774574</v>
      </c>
      <c r="W17" s="16">
        <v>1615.8</v>
      </c>
      <c r="X17" s="16">
        <v>924.4</v>
      </c>
      <c r="Y17" s="16">
        <f t="shared" si="12"/>
        <v>57.210050748855053</v>
      </c>
      <c r="Z17" s="16"/>
      <c r="AA17" s="16"/>
      <c r="AB17" s="16"/>
      <c r="AC17" s="16">
        <v>929.5</v>
      </c>
      <c r="AD17" s="16">
        <v>920.2</v>
      </c>
      <c r="AE17" s="16">
        <f t="shared" si="13"/>
        <v>98.999462076385157</v>
      </c>
      <c r="AF17" s="16"/>
      <c r="AG17" s="16"/>
      <c r="AH17" s="16"/>
      <c r="AI17" s="16"/>
      <c r="AJ17" s="16"/>
      <c r="AK17" s="16"/>
      <c r="AL17" s="16"/>
      <c r="AM17" s="16"/>
      <c r="AN17" s="16"/>
      <c r="AO17" s="16">
        <v>1054.8</v>
      </c>
      <c r="AP17" s="16">
        <v>267</v>
      </c>
      <c r="AQ17" s="16">
        <f t="shared" ref="AQ17:AQ33" si="53">AP17/AO17*100</f>
        <v>25.312855517633675</v>
      </c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>
        <v>8500</v>
      </c>
      <c r="CI17" s="16">
        <v>0</v>
      </c>
      <c r="CJ17" s="16">
        <v>0</v>
      </c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>
        <v>4623.6000000000004</v>
      </c>
      <c r="DM17" s="16">
        <v>4623.6000000000004</v>
      </c>
      <c r="DN17" s="16">
        <f t="shared" si="15"/>
        <v>100</v>
      </c>
      <c r="DO17" s="16"/>
      <c r="DP17" s="16"/>
      <c r="DQ17" s="16"/>
      <c r="DR17" s="16">
        <v>5.3000000000000007</v>
      </c>
      <c r="DS17" s="16">
        <v>5.3000000000000007</v>
      </c>
      <c r="DT17" s="16">
        <f t="shared" si="16"/>
        <v>100</v>
      </c>
      <c r="DU17" s="16"/>
      <c r="DV17" s="16"/>
      <c r="DW17" s="16"/>
      <c r="DX17" s="16"/>
      <c r="DY17" s="16"/>
      <c r="DZ17" s="16"/>
      <c r="EA17" s="16">
        <v>990.7</v>
      </c>
      <c r="EB17" s="16">
        <v>444.4</v>
      </c>
      <c r="EC17" s="16">
        <f t="shared" si="17"/>
        <v>44.85717169678005</v>
      </c>
      <c r="ED17" s="16"/>
      <c r="EE17" s="16"/>
      <c r="EF17" s="16"/>
      <c r="EG17" s="16"/>
      <c r="EH17" s="16"/>
      <c r="EI17" s="16"/>
      <c r="EJ17" s="16"/>
      <c r="EK17" s="16"/>
      <c r="EL17" s="16"/>
      <c r="EM17" s="16">
        <v>972.2</v>
      </c>
      <c r="EN17" s="16">
        <v>972.2</v>
      </c>
      <c r="EO17" s="16">
        <f t="shared" si="18"/>
        <v>100</v>
      </c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>
        <v>27833.3</v>
      </c>
      <c r="FU17" s="16">
        <v>0</v>
      </c>
      <c r="FV17" s="16">
        <v>0</v>
      </c>
      <c r="FW17" s="16"/>
      <c r="FX17" s="16"/>
      <c r="FY17" s="16"/>
      <c r="FZ17" s="16"/>
      <c r="GA17" s="16"/>
      <c r="GB17" s="16"/>
      <c r="GC17" s="16"/>
      <c r="GD17" s="16"/>
      <c r="GE17" s="16"/>
      <c r="GF17" s="16">
        <v>375</v>
      </c>
      <c r="GG17" s="16">
        <v>375</v>
      </c>
      <c r="GH17" s="16">
        <f t="shared" si="19"/>
        <v>100</v>
      </c>
      <c r="GI17" s="16"/>
      <c r="GJ17" s="16"/>
      <c r="GK17" s="16"/>
      <c r="GL17" s="16"/>
      <c r="GM17" s="16"/>
      <c r="GN17" s="16"/>
      <c r="GO17" s="16"/>
      <c r="GP17" s="16"/>
      <c r="GQ17" s="16"/>
      <c r="GR17" s="16">
        <v>622.9</v>
      </c>
      <c r="GS17" s="16">
        <v>0</v>
      </c>
      <c r="GT17" s="16">
        <v>0</v>
      </c>
      <c r="GU17" s="16">
        <v>3211</v>
      </c>
      <c r="GV17" s="16">
        <v>0</v>
      </c>
      <c r="GW17" s="16">
        <f t="shared" si="20"/>
        <v>0</v>
      </c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7">
        <f t="shared" si="21"/>
        <v>66449</v>
      </c>
      <c r="HZ17" s="17">
        <f t="shared" si="22"/>
        <v>19751.900000000001</v>
      </c>
      <c r="IA17" s="17">
        <f t="shared" si="23"/>
        <v>29.72490180439134</v>
      </c>
      <c r="IB17" s="16">
        <v>2344.8000000000002</v>
      </c>
      <c r="IC17" s="16">
        <v>1668.5</v>
      </c>
      <c r="ID17" s="16">
        <f t="shared" si="24"/>
        <v>71.157454793585799</v>
      </c>
      <c r="IE17" s="16">
        <v>895</v>
      </c>
      <c r="IF17" s="16">
        <v>544.9</v>
      </c>
      <c r="IG17" s="16">
        <f t="shared" si="25"/>
        <v>60.882681564245814</v>
      </c>
      <c r="IH17" s="16">
        <v>257.7</v>
      </c>
      <c r="II17" s="16">
        <v>60.5</v>
      </c>
      <c r="IJ17" s="16">
        <f t="shared" si="26"/>
        <v>23.476911136980988</v>
      </c>
      <c r="IK17" s="16">
        <v>0.7</v>
      </c>
      <c r="IL17" s="16">
        <v>0.4</v>
      </c>
      <c r="IM17" s="16">
        <f t="shared" si="27"/>
        <v>57.142857142857153</v>
      </c>
      <c r="IN17" s="16">
        <v>295.2</v>
      </c>
      <c r="IO17" s="16">
        <v>170.9</v>
      </c>
      <c r="IP17" s="16">
        <f t="shared" si="28"/>
        <v>57.892953929539303</v>
      </c>
      <c r="IQ17" s="16">
        <v>1857.2</v>
      </c>
      <c r="IR17" s="16">
        <v>0</v>
      </c>
      <c r="IS17" s="16">
        <f t="shared" si="29"/>
        <v>0</v>
      </c>
      <c r="IT17" s="16"/>
      <c r="IU17" s="16"/>
      <c r="IV17" s="16"/>
      <c r="IW17" s="16">
        <v>63.8</v>
      </c>
      <c r="IX17" s="16">
        <v>63.7</v>
      </c>
      <c r="IY17" s="16">
        <f t="shared" si="30"/>
        <v>99.843260188087783</v>
      </c>
      <c r="IZ17" s="16">
        <v>11958.7</v>
      </c>
      <c r="JA17" s="16">
        <v>8771.4</v>
      </c>
      <c r="JB17" s="16">
        <f t="shared" si="31"/>
        <v>73.347437430489919</v>
      </c>
      <c r="JC17" s="16">
        <v>63509.8</v>
      </c>
      <c r="JD17" s="16">
        <v>46149.8</v>
      </c>
      <c r="JE17" s="16">
        <f t="shared" si="32"/>
        <v>72.665635854624014</v>
      </c>
      <c r="JF17" s="16">
        <v>1397.1</v>
      </c>
      <c r="JG17" s="16">
        <v>726.9</v>
      </c>
      <c r="JH17" s="16">
        <f t="shared" si="33"/>
        <v>52.029203349796006</v>
      </c>
      <c r="JI17" s="16">
        <v>0.2</v>
      </c>
      <c r="JJ17" s="16">
        <v>0</v>
      </c>
      <c r="JK17" s="16">
        <f t="shared" si="34"/>
        <v>0</v>
      </c>
      <c r="JL17" s="16">
        <v>295.2</v>
      </c>
      <c r="JM17" s="16">
        <v>193.6</v>
      </c>
      <c r="JN17" s="16">
        <f t="shared" si="35"/>
        <v>65.582655826558266</v>
      </c>
      <c r="JO17" s="16">
        <v>10199.9</v>
      </c>
      <c r="JP17" s="16">
        <v>8500</v>
      </c>
      <c r="JQ17" s="16">
        <f t="shared" si="36"/>
        <v>83.334150334807205</v>
      </c>
      <c r="JR17" s="16"/>
      <c r="JS17" s="16"/>
      <c r="JT17" s="16"/>
      <c r="JU17" s="16">
        <v>52.8</v>
      </c>
      <c r="JV17" s="16">
        <v>33.5</v>
      </c>
      <c r="JW17" s="16">
        <f t="shared" si="37"/>
        <v>63.446969696969703</v>
      </c>
      <c r="JX17" s="16">
        <v>10.4</v>
      </c>
      <c r="JY17" s="16">
        <v>0</v>
      </c>
      <c r="JZ17" s="16">
        <f t="shared" si="38"/>
        <v>0</v>
      </c>
      <c r="KA17" s="16"/>
      <c r="KB17" s="16"/>
      <c r="KC17" s="16"/>
      <c r="KD17" s="16">
        <v>909</v>
      </c>
      <c r="KE17" s="16">
        <v>696.2</v>
      </c>
      <c r="KF17" s="16">
        <f t="shared" si="39"/>
        <v>76.589658965896589</v>
      </c>
      <c r="KG17" s="16"/>
      <c r="KH17" s="16"/>
      <c r="KI17" s="16"/>
      <c r="KJ17" s="17">
        <f t="shared" si="4"/>
        <v>94047.499999999985</v>
      </c>
      <c r="KK17" s="17">
        <f t="shared" si="5"/>
        <v>67580.3</v>
      </c>
      <c r="KL17" s="17">
        <f t="shared" si="40"/>
        <v>71.857625136234361</v>
      </c>
      <c r="KM17" s="16">
        <v>10000</v>
      </c>
      <c r="KN17" s="16">
        <v>10000</v>
      </c>
      <c r="KO17" s="16">
        <f>SUM(KN17/KM17*100)</f>
        <v>100</v>
      </c>
      <c r="KP17" s="16"/>
      <c r="KQ17" s="16"/>
      <c r="KR17" s="16"/>
      <c r="KS17" s="16"/>
      <c r="KT17" s="16"/>
      <c r="KU17" s="16"/>
      <c r="KV17" s="16"/>
      <c r="KW17" s="16"/>
      <c r="KX17" s="16"/>
      <c r="KY17" s="16">
        <v>50</v>
      </c>
      <c r="KZ17" s="16">
        <v>0</v>
      </c>
      <c r="LA17" s="16">
        <f t="shared" si="42"/>
        <v>0</v>
      </c>
      <c r="LB17" s="16"/>
      <c r="LC17" s="16"/>
      <c r="LD17" s="16"/>
      <c r="LE17" s="17">
        <f t="shared" si="43"/>
        <v>10050</v>
      </c>
      <c r="LF17" s="17">
        <f t="shared" si="44"/>
        <v>10000</v>
      </c>
      <c r="LG17" s="17">
        <f t="shared" si="45"/>
        <v>99.50248756218906</v>
      </c>
      <c r="LH17" s="18">
        <f t="shared" si="6"/>
        <v>177146.59999999998</v>
      </c>
      <c r="LI17" s="18">
        <f t="shared" si="7"/>
        <v>102832.20000000001</v>
      </c>
      <c r="LJ17" s="18">
        <f t="shared" si="46"/>
        <v>58.049208960262312</v>
      </c>
    </row>
    <row r="18" spans="1:322" s="12" customFormat="1" ht="23.25" customHeight="1">
      <c r="A18" s="15" t="s">
        <v>104</v>
      </c>
      <c r="B18" s="16">
        <v>975.4</v>
      </c>
      <c r="C18" s="16">
        <v>813</v>
      </c>
      <c r="D18" s="16">
        <f t="shared" si="8"/>
        <v>83.350420340373176</v>
      </c>
      <c r="E18" s="16">
        <v>35784.6</v>
      </c>
      <c r="F18" s="16">
        <v>29821</v>
      </c>
      <c r="G18" s="16">
        <f t="shared" si="9"/>
        <v>83.334730582429316</v>
      </c>
      <c r="H18" s="17">
        <f t="shared" si="0"/>
        <v>36760</v>
      </c>
      <c r="I18" s="17">
        <f t="shared" si="1"/>
        <v>30634</v>
      </c>
      <c r="J18" s="17">
        <f t="shared" si="10"/>
        <v>83.335146898803046</v>
      </c>
      <c r="K18" s="16">
        <v>2978.1</v>
      </c>
      <c r="L18" s="16">
        <v>2582.1999999999998</v>
      </c>
      <c r="M18" s="16">
        <f t="shared" si="2"/>
        <v>86.706289244820525</v>
      </c>
      <c r="N18" s="16">
        <v>10184.9</v>
      </c>
      <c r="O18" s="16">
        <v>0</v>
      </c>
      <c r="P18" s="16">
        <f t="shared" si="11"/>
        <v>0</v>
      </c>
      <c r="Q18" s="16"/>
      <c r="R18" s="16"/>
      <c r="S18" s="16"/>
      <c r="T18" s="16">
        <v>24789.1</v>
      </c>
      <c r="U18" s="16">
        <v>19741.599999999999</v>
      </c>
      <c r="V18" s="16">
        <f t="shared" si="3"/>
        <v>79.638228092185685</v>
      </c>
      <c r="W18" s="16">
        <v>4413.5</v>
      </c>
      <c r="X18" s="16">
        <v>1003.4</v>
      </c>
      <c r="Y18" s="16">
        <f t="shared" si="12"/>
        <v>22.734790982213664</v>
      </c>
      <c r="Z18" s="16"/>
      <c r="AA18" s="16"/>
      <c r="AB18" s="16"/>
      <c r="AC18" s="16">
        <v>1012.7</v>
      </c>
      <c r="AD18" s="16">
        <v>0</v>
      </c>
      <c r="AE18" s="16">
        <f t="shared" si="13"/>
        <v>0</v>
      </c>
      <c r="AF18" s="16"/>
      <c r="AG18" s="16"/>
      <c r="AH18" s="16"/>
      <c r="AI18" s="16"/>
      <c r="AJ18" s="16"/>
      <c r="AK18" s="16"/>
      <c r="AL18" s="16"/>
      <c r="AM18" s="16"/>
      <c r="AN18" s="16"/>
      <c r="AO18" s="16">
        <f>59.7+918.5</f>
        <v>978.2</v>
      </c>
      <c r="AP18" s="16">
        <v>59.7</v>
      </c>
      <c r="AQ18" s="16">
        <f t="shared" si="53"/>
        <v>6.1030464117767327</v>
      </c>
      <c r="AR18" s="16">
        <v>2322.6999999999998</v>
      </c>
      <c r="AS18" s="16">
        <v>0</v>
      </c>
      <c r="AT18" s="16">
        <v>0</v>
      </c>
      <c r="AU18" s="16">
        <v>10000</v>
      </c>
      <c r="AV18" s="16">
        <v>2088.5</v>
      </c>
      <c r="AW18" s="16">
        <f t="shared" si="47"/>
        <v>20.885000000000002</v>
      </c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>
        <v>14090.7</v>
      </c>
      <c r="BT18" s="16">
        <v>12420.9</v>
      </c>
      <c r="BU18" s="16">
        <f>SUM(BT18/BS18*100)</f>
        <v>88.149630607421912</v>
      </c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>
        <v>3452.7000000000003</v>
      </c>
      <c r="DM18" s="16">
        <v>3452.7000000000003</v>
      </c>
      <c r="DN18" s="16">
        <f t="shared" si="15"/>
        <v>100</v>
      </c>
      <c r="DO18" s="16"/>
      <c r="DP18" s="16"/>
      <c r="DQ18" s="16"/>
      <c r="DR18" s="16">
        <v>9.6</v>
      </c>
      <c r="DS18" s="16">
        <v>9.6</v>
      </c>
      <c r="DT18" s="16">
        <f t="shared" si="16"/>
        <v>100</v>
      </c>
      <c r="DU18" s="16"/>
      <c r="DV18" s="16"/>
      <c r="DW18" s="16"/>
      <c r="DX18" s="16"/>
      <c r="DY18" s="16"/>
      <c r="DZ18" s="16"/>
      <c r="EA18" s="16">
        <v>1631.8</v>
      </c>
      <c r="EB18" s="16">
        <v>0</v>
      </c>
      <c r="EC18" s="16">
        <f t="shared" si="17"/>
        <v>0</v>
      </c>
      <c r="ED18" s="16"/>
      <c r="EE18" s="16"/>
      <c r="EF18" s="16"/>
      <c r="EG18" s="16"/>
      <c r="EH18" s="16"/>
      <c r="EI18" s="16"/>
      <c r="EJ18" s="16"/>
      <c r="EK18" s="16"/>
      <c r="EL18" s="16"/>
      <c r="EM18" s="16">
        <v>972.30000000000007</v>
      </c>
      <c r="EN18" s="16">
        <v>972.30000000000007</v>
      </c>
      <c r="EO18" s="16">
        <f t="shared" si="18"/>
        <v>100</v>
      </c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>
        <v>27.1</v>
      </c>
      <c r="FI18" s="16">
        <v>27.1</v>
      </c>
      <c r="FJ18" s="16">
        <f>SUM(FI18/FH18*100)</f>
        <v>100</v>
      </c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>
        <v>225</v>
      </c>
      <c r="GG18" s="16">
        <v>225</v>
      </c>
      <c r="GH18" s="16">
        <f t="shared" si="19"/>
        <v>100</v>
      </c>
      <c r="GI18" s="16"/>
      <c r="GJ18" s="16"/>
      <c r="GK18" s="16"/>
      <c r="GL18" s="16"/>
      <c r="GM18" s="16"/>
      <c r="GN18" s="16"/>
      <c r="GO18" s="16"/>
      <c r="GP18" s="16"/>
      <c r="GQ18" s="16"/>
      <c r="GR18" s="16">
        <v>1190.2</v>
      </c>
      <c r="GS18" s="16">
        <v>0</v>
      </c>
      <c r="GT18" s="16">
        <v>0</v>
      </c>
      <c r="GU18" s="16">
        <v>4363.6000000000004</v>
      </c>
      <c r="GV18" s="16">
        <v>0</v>
      </c>
      <c r="GW18" s="16">
        <f t="shared" si="20"/>
        <v>0</v>
      </c>
      <c r="GX18" s="16"/>
      <c r="GY18" s="16"/>
      <c r="GZ18" s="16"/>
      <c r="HA18" s="16">
        <v>15000</v>
      </c>
      <c r="HB18" s="16">
        <v>0</v>
      </c>
      <c r="HC18" s="16">
        <v>0</v>
      </c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7">
        <f t="shared" si="21"/>
        <v>97642.200000000012</v>
      </c>
      <c r="HZ18" s="17">
        <f t="shared" si="22"/>
        <v>42583</v>
      </c>
      <c r="IA18" s="17">
        <f t="shared" si="23"/>
        <v>43.61126644012527</v>
      </c>
      <c r="IB18" s="16">
        <v>6059.1</v>
      </c>
      <c r="IC18" s="16">
        <v>4368.7</v>
      </c>
      <c r="ID18" s="16">
        <f t="shared" si="24"/>
        <v>72.10146721460282</v>
      </c>
      <c r="IE18" s="16">
        <v>1045.9000000000001</v>
      </c>
      <c r="IF18" s="16">
        <v>629.79999999999995</v>
      </c>
      <c r="IG18" s="16">
        <f t="shared" si="25"/>
        <v>60.216081843388459</v>
      </c>
      <c r="IH18" s="16">
        <v>526.9</v>
      </c>
      <c r="II18" s="16">
        <v>203</v>
      </c>
      <c r="IJ18" s="16">
        <f t="shared" si="26"/>
        <v>38.527234769405958</v>
      </c>
      <c r="IK18" s="16">
        <v>1.9</v>
      </c>
      <c r="IL18" s="16">
        <v>0.9</v>
      </c>
      <c r="IM18" s="16">
        <f t="shared" si="27"/>
        <v>47.368421052631582</v>
      </c>
      <c r="IN18" s="16">
        <v>803.1</v>
      </c>
      <c r="IO18" s="16">
        <v>592.6</v>
      </c>
      <c r="IP18" s="16">
        <f t="shared" si="28"/>
        <v>73.789067363964634</v>
      </c>
      <c r="IQ18" s="16">
        <v>4643.1000000000004</v>
      </c>
      <c r="IR18" s="16">
        <v>928.6</v>
      </c>
      <c r="IS18" s="16">
        <f t="shared" si="29"/>
        <v>19.999569253300596</v>
      </c>
      <c r="IT18" s="16"/>
      <c r="IU18" s="16"/>
      <c r="IV18" s="16"/>
      <c r="IW18" s="16">
        <v>225.5</v>
      </c>
      <c r="IX18" s="16">
        <v>209.1</v>
      </c>
      <c r="IY18" s="16">
        <f t="shared" si="30"/>
        <v>92.72727272727272</v>
      </c>
      <c r="IZ18" s="16">
        <v>35915.599999999999</v>
      </c>
      <c r="JA18" s="16">
        <v>27280.9</v>
      </c>
      <c r="JB18" s="16">
        <f t="shared" si="31"/>
        <v>75.95835792803129</v>
      </c>
      <c r="JC18" s="16">
        <v>147499.79999999999</v>
      </c>
      <c r="JD18" s="16">
        <v>105013.4</v>
      </c>
      <c r="JE18" s="16">
        <f t="shared" si="32"/>
        <v>71.195621960165369</v>
      </c>
      <c r="JF18" s="16">
        <v>1358.3</v>
      </c>
      <c r="JG18" s="16">
        <v>757.4</v>
      </c>
      <c r="JH18" s="16">
        <f t="shared" si="33"/>
        <v>55.760877567547674</v>
      </c>
      <c r="JI18" s="16">
        <v>0.1</v>
      </c>
      <c r="JJ18" s="16">
        <v>0.1</v>
      </c>
      <c r="JK18" s="16">
        <f t="shared" si="34"/>
        <v>100</v>
      </c>
      <c r="JL18" s="16">
        <v>549.29999999999995</v>
      </c>
      <c r="JM18" s="16">
        <v>396.7</v>
      </c>
      <c r="JN18" s="16">
        <f t="shared" si="35"/>
        <v>72.219188057527759</v>
      </c>
      <c r="JO18" s="16">
        <v>18867.5</v>
      </c>
      <c r="JP18" s="16">
        <v>15723</v>
      </c>
      <c r="JQ18" s="16">
        <f t="shared" si="36"/>
        <v>83.333775009937725</v>
      </c>
      <c r="JR18" s="16"/>
      <c r="JS18" s="16"/>
      <c r="JT18" s="16"/>
      <c r="JU18" s="16">
        <v>52.8</v>
      </c>
      <c r="JV18" s="16">
        <v>35.4</v>
      </c>
      <c r="JW18" s="16">
        <f t="shared" si="37"/>
        <v>67.045454545454547</v>
      </c>
      <c r="JX18" s="16">
        <v>5.9</v>
      </c>
      <c r="JY18" s="16">
        <v>0</v>
      </c>
      <c r="JZ18" s="16">
        <f t="shared" si="38"/>
        <v>0</v>
      </c>
      <c r="KA18" s="16">
        <v>900</v>
      </c>
      <c r="KB18" s="16">
        <v>300</v>
      </c>
      <c r="KC18" s="16">
        <f t="shared" si="49"/>
        <v>33.333333333333329</v>
      </c>
      <c r="KD18" s="16">
        <v>1468</v>
      </c>
      <c r="KE18" s="16">
        <v>1135.5999999999999</v>
      </c>
      <c r="KF18" s="16">
        <f t="shared" si="39"/>
        <v>77.356948228882828</v>
      </c>
      <c r="KG18" s="16"/>
      <c r="KH18" s="16"/>
      <c r="KI18" s="16"/>
      <c r="KJ18" s="17">
        <f t="shared" si="4"/>
        <v>219922.79999999996</v>
      </c>
      <c r="KK18" s="17">
        <f t="shared" si="5"/>
        <v>157575.20000000001</v>
      </c>
      <c r="KL18" s="17">
        <f t="shared" si="40"/>
        <v>71.650233627436549</v>
      </c>
      <c r="KM18" s="16"/>
      <c r="KN18" s="16"/>
      <c r="KO18" s="16"/>
      <c r="KP18" s="16">
        <v>14.2</v>
      </c>
      <c r="KQ18" s="16">
        <v>1</v>
      </c>
      <c r="KR18" s="16">
        <f t="shared" si="41"/>
        <v>7.042253521126761</v>
      </c>
      <c r="KS18" s="16"/>
      <c r="KT18" s="16"/>
      <c r="KU18" s="16"/>
      <c r="KV18" s="16"/>
      <c r="KW18" s="16"/>
      <c r="KX18" s="16"/>
      <c r="KY18" s="16">
        <v>302.5</v>
      </c>
      <c r="KZ18" s="16">
        <v>0</v>
      </c>
      <c r="LA18" s="16">
        <f t="shared" si="42"/>
        <v>0</v>
      </c>
      <c r="LB18" s="16"/>
      <c r="LC18" s="16"/>
      <c r="LD18" s="16"/>
      <c r="LE18" s="17">
        <f t="shared" si="43"/>
        <v>316.7</v>
      </c>
      <c r="LF18" s="17">
        <f t="shared" si="44"/>
        <v>1</v>
      </c>
      <c r="LG18" s="17">
        <f t="shared" si="45"/>
        <v>0.31575623618566467</v>
      </c>
      <c r="LH18" s="18">
        <f t="shared" si="6"/>
        <v>354641.7</v>
      </c>
      <c r="LI18" s="18">
        <f t="shared" si="7"/>
        <v>230793.2</v>
      </c>
      <c r="LJ18" s="18">
        <f t="shared" si="46"/>
        <v>65.077851814944495</v>
      </c>
    </row>
    <row r="19" spans="1:322" s="12" customFormat="1" ht="23.25" customHeight="1">
      <c r="A19" s="15" t="s">
        <v>105</v>
      </c>
      <c r="B19" s="16"/>
      <c r="C19" s="16"/>
      <c r="D19" s="16"/>
      <c r="E19" s="16"/>
      <c r="F19" s="16"/>
      <c r="G19" s="16"/>
      <c r="H19" s="17"/>
      <c r="I19" s="17"/>
      <c r="J19" s="17"/>
      <c r="K19" s="16">
        <v>9464.6</v>
      </c>
      <c r="L19" s="16">
        <v>4496.1000000000004</v>
      </c>
      <c r="M19" s="16">
        <f t="shared" si="2"/>
        <v>47.504384760053256</v>
      </c>
      <c r="N19" s="16">
        <v>10007.799999999999</v>
      </c>
      <c r="O19" s="16">
        <v>2640.2</v>
      </c>
      <c r="P19" s="16">
        <f t="shared" si="11"/>
        <v>26.381422490457446</v>
      </c>
      <c r="Q19" s="16"/>
      <c r="R19" s="16"/>
      <c r="S19" s="16"/>
      <c r="T19" s="16">
        <v>38838.5</v>
      </c>
      <c r="U19" s="16">
        <v>12222</v>
      </c>
      <c r="V19" s="16">
        <f t="shared" si="3"/>
        <v>31.46877454072634</v>
      </c>
      <c r="W19" s="16">
        <v>3649</v>
      </c>
      <c r="X19" s="16">
        <v>2779.8</v>
      </c>
      <c r="Y19" s="16">
        <f t="shared" si="12"/>
        <v>76.17977528089888</v>
      </c>
      <c r="Z19" s="16"/>
      <c r="AA19" s="16"/>
      <c r="AB19" s="16"/>
      <c r="AC19" s="16">
        <v>4130</v>
      </c>
      <c r="AD19" s="16">
        <v>0</v>
      </c>
      <c r="AE19" s="16">
        <f t="shared" si="13"/>
        <v>0</v>
      </c>
      <c r="AF19" s="16"/>
      <c r="AG19" s="16"/>
      <c r="AH19" s="16"/>
      <c r="AI19" s="16"/>
      <c r="AJ19" s="16"/>
      <c r="AK19" s="16"/>
      <c r="AL19" s="16"/>
      <c r="AM19" s="16"/>
      <c r="AN19" s="16"/>
      <c r="AO19" s="16">
        <f>1953+3348.6</f>
        <v>5301.6</v>
      </c>
      <c r="AP19" s="16">
        <v>0</v>
      </c>
      <c r="AQ19" s="16">
        <f t="shared" si="53"/>
        <v>0</v>
      </c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>
        <v>534354.19999999995</v>
      </c>
      <c r="CU19" s="16">
        <v>205871.9</v>
      </c>
      <c r="CV19" s="16">
        <f>CU19/CT19*100</f>
        <v>38.527235305720438</v>
      </c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>
        <v>5570.5</v>
      </c>
      <c r="DM19" s="16">
        <v>5570.5</v>
      </c>
      <c r="DN19" s="16">
        <f t="shared" si="15"/>
        <v>100</v>
      </c>
      <c r="DO19" s="16">
        <v>446.1</v>
      </c>
      <c r="DP19" s="16">
        <v>0</v>
      </c>
      <c r="DQ19" s="16">
        <f t="shared" si="51"/>
        <v>0</v>
      </c>
      <c r="DR19" s="16">
        <v>14.700000000000001</v>
      </c>
      <c r="DS19" s="16">
        <v>14.700000000000001</v>
      </c>
      <c r="DT19" s="16">
        <f t="shared" si="16"/>
        <v>100</v>
      </c>
      <c r="DU19" s="16">
        <v>1132.0999999999999</v>
      </c>
      <c r="DV19" s="16">
        <v>811.8</v>
      </c>
      <c r="DW19" s="16">
        <f t="shared" si="50"/>
        <v>71.707446338662663</v>
      </c>
      <c r="DX19" s="16"/>
      <c r="DY19" s="16"/>
      <c r="DZ19" s="16"/>
      <c r="EA19" s="16">
        <v>2144.4</v>
      </c>
      <c r="EB19" s="16">
        <v>944.4</v>
      </c>
      <c r="EC19" s="16">
        <f t="shared" si="17"/>
        <v>44.040290990486845</v>
      </c>
      <c r="ED19" s="16"/>
      <c r="EE19" s="16"/>
      <c r="EF19" s="16"/>
      <c r="EG19" s="16"/>
      <c r="EH19" s="16"/>
      <c r="EI19" s="16"/>
      <c r="EJ19" s="16"/>
      <c r="EK19" s="16"/>
      <c r="EL19" s="16"/>
      <c r="EM19" s="16">
        <v>972.4</v>
      </c>
      <c r="EN19" s="16">
        <v>0</v>
      </c>
      <c r="EO19" s="16">
        <f t="shared" si="18"/>
        <v>0</v>
      </c>
      <c r="EP19" s="16">
        <f>3316.4+4947.9+372.4</f>
        <v>8636.6999999999989</v>
      </c>
      <c r="EQ19" s="16">
        <f>3316.4+372.4+4947.9</f>
        <v>8636.7000000000007</v>
      </c>
      <c r="ER19" s="16">
        <f>SUM(EQ19/EP19*100)</f>
        <v>100.00000000000003</v>
      </c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>
        <v>131.80000000000001</v>
      </c>
      <c r="GS19" s="16">
        <v>0</v>
      </c>
      <c r="GT19" s="16">
        <v>0</v>
      </c>
      <c r="GU19" s="16">
        <v>733.5</v>
      </c>
      <c r="GV19" s="16">
        <v>0</v>
      </c>
      <c r="GW19" s="16">
        <f t="shared" si="20"/>
        <v>0</v>
      </c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7">
        <f t="shared" si="21"/>
        <v>625527.89999999991</v>
      </c>
      <c r="HZ19" s="17">
        <f t="shared" si="22"/>
        <v>243988.1</v>
      </c>
      <c r="IA19" s="17">
        <f t="shared" si="23"/>
        <v>39.005150689521614</v>
      </c>
      <c r="IB19" s="16">
        <v>4585.8</v>
      </c>
      <c r="IC19" s="16">
        <v>2465</v>
      </c>
      <c r="ID19" s="16">
        <f t="shared" si="24"/>
        <v>53.752889354093071</v>
      </c>
      <c r="IE19" s="16">
        <v>1082.8</v>
      </c>
      <c r="IF19" s="16">
        <v>658.8</v>
      </c>
      <c r="IG19" s="16">
        <f t="shared" si="25"/>
        <v>60.84226080531954</v>
      </c>
      <c r="IH19" s="16">
        <v>804</v>
      </c>
      <c r="II19" s="16">
        <v>424.1</v>
      </c>
      <c r="IJ19" s="16">
        <f t="shared" si="26"/>
        <v>52.748756218905477</v>
      </c>
      <c r="IK19" s="16">
        <v>2.9</v>
      </c>
      <c r="IL19" s="16">
        <v>0</v>
      </c>
      <c r="IM19" s="16">
        <f t="shared" si="27"/>
        <v>0</v>
      </c>
      <c r="IN19" s="16">
        <v>803.1</v>
      </c>
      <c r="IO19" s="16">
        <v>515.1</v>
      </c>
      <c r="IP19" s="16">
        <f t="shared" si="28"/>
        <v>64.138961524094142</v>
      </c>
      <c r="IQ19" s="16">
        <v>4643.1000000000004</v>
      </c>
      <c r="IR19" s="16">
        <v>2785.9</v>
      </c>
      <c r="IS19" s="16">
        <f t="shared" si="29"/>
        <v>60.000861493398801</v>
      </c>
      <c r="IT19" s="16">
        <v>3545.7</v>
      </c>
      <c r="IU19" s="16">
        <v>0</v>
      </c>
      <c r="IV19" s="16">
        <f t="shared" si="48"/>
        <v>0</v>
      </c>
      <c r="IW19" s="16">
        <v>228.8</v>
      </c>
      <c r="IX19" s="16">
        <v>228.8</v>
      </c>
      <c r="IY19" s="16">
        <f t="shared" si="30"/>
        <v>100</v>
      </c>
      <c r="IZ19" s="16">
        <v>75646.2</v>
      </c>
      <c r="JA19" s="16">
        <v>59631.6</v>
      </c>
      <c r="JB19" s="16">
        <f t="shared" si="31"/>
        <v>78.829604130808946</v>
      </c>
      <c r="JC19" s="16">
        <v>160166.9</v>
      </c>
      <c r="JD19" s="16">
        <v>119239.4</v>
      </c>
      <c r="JE19" s="16">
        <f t="shared" si="32"/>
        <v>74.446967507019238</v>
      </c>
      <c r="JF19" s="16">
        <v>1807.7</v>
      </c>
      <c r="JG19" s="16">
        <v>993.9</v>
      </c>
      <c r="JH19" s="16">
        <f t="shared" si="33"/>
        <v>54.981468163965253</v>
      </c>
      <c r="JI19" s="16">
        <v>0.2</v>
      </c>
      <c r="JJ19" s="16">
        <v>0.2</v>
      </c>
      <c r="JK19" s="16">
        <f t="shared" si="34"/>
        <v>100</v>
      </c>
      <c r="JL19" s="16">
        <v>590.6</v>
      </c>
      <c r="JM19" s="16">
        <v>438.1</v>
      </c>
      <c r="JN19" s="16">
        <f t="shared" si="35"/>
        <v>74.178801219099228</v>
      </c>
      <c r="JO19" s="16">
        <v>27745.599999999999</v>
      </c>
      <c r="JP19" s="16">
        <v>23121</v>
      </c>
      <c r="JQ19" s="16">
        <f t="shared" si="36"/>
        <v>83.332131941641194</v>
      </c>
      <c r="JR19" s="16"/>
      <c r="JS19" s="16"/>
      <c r="JT19" s="16"/>
      <c r="JU19" s="16">
        <v>65.900000000000006</v>
      </c>
      <c r="JV19" s="16">
        <v>40.799999999999997</v>
      </c>
      <c r="JW19" s="16">
        <f t="shared" si="37"/>
        <v>61.911987860394525</v>
      </c>
      <c r="JX19" s="16">
        <v>12.5</v>
      </c>
      <c r="JY19" s="16">
        <v>11.7</v>
      </c>
      <c r="JZ19" s="16">
        <f t="shared" si="38"/>
        <v>93.6</v>
      </c>
      <c r="KA19" s="16">
        <v>300</v>
      </c>
      <c r="KB19" s="16">
        <v>300</v>
      </c>
      <c r="KC19" s="16">
        <f t="shared" si="49"/>
        <v>100</v>
      </c>
      <c r="KD19" s="16">
        <v>1258.5</v>
      </c>
      <c r="KE19" s="16">
        <v>917.4</v>
      </c>
      <c r="KF19" s="16">
        <f t="shared" si="39"/>
        <v>72.896305125148984</v>
      </c>
      <c r="KG19" s="16"/>
      <c r="KH19" s="16"/>
      <c r="KI19" s="16"/>
      <c r="KJ19" s="17">
        <f t="shared" si="4"/>
        <v>283290.30000000005</v>
      </c>
      <c r="KK19" s="17">
        <f t="shared" si="5"/>
        <v>211771.80000000002</v>
      </c>
      <c r="KL19" s="17">
        <f t="shared" si="40"/>
        <v>74.754342100664928</v>
      </c>
      <c r="KM19" s="16"/>
      <c r="KN19" s="16"/>
      <c r="KO19" s="16"/>
      <c r="KP19" s="16">
        <v>10.6</v>
      </c>
      <c r="KQ19" s="16">
        <v>0</v>
      </c>
      <c r="KR19" s="16">
        <f t="shared" si="41"/>
        <v>0</v>
      </c>
      <c r="KS19" s="16"/>
      <c r="KT19" s="16"/>
      <c r="KU19" s="16"/>
      <c r="KV19" s="16"/>
      <c r="KW19" s="16"/>
      <c r="KX19" s="16"/>
      <c r="KY19" s="16">
        <v>450</v>
      </c>
      <c r="KZ19" s="16">
        <v>150</v>
      </c>
      <c r="LA19" s="16">
        <f t="shared" si="42"/>
        <v>33.333333333333329</v>
      </c>
      <c r="LB19" s="16"/>
      <c r="LC19" s="16"/>
      <c r="LD19" s="16"/>
      <c r="LE19" s="17">
        <f t="shared" si="43"/>
        <v>460.6</v>
      </c>
      <c r="LF19" s="17">
        <f t="shared" si="44"/>
        <v>150</v>
      </c>
      <c r="LG19" s="17">
        <f t="shared" si="45"/>
        <v>32.566217976552316</v>
      </c>
      <c r="LH19" s="18">
        <f t="shared" si="6"/>
        <v>909278.79999999993</v>
      </c>
      <c r="LI19" s="18">
        <f t="shared" si="7"/>
        <v>455909.9</v>
      </c>
      <c r="LJ19" s="18">
        <f t="shared" si="46"/>
        <v>50.139726121405239</v>
      </c>
    </row>
    <row r="20" spans="1:322" s="19" customFormat="1" ht="23.25" customHeight="1">
      <c r="A20" s="15" t="s">
        <v>106</v>
      </c>
      <c r="B20" s="16"/>
      <c r="C20" s="16"/>
      <c r="D20" s="16"/>
      <c r="E20" s="16"/>
      <c r="F20" s="16"/>
      <c r="G20" s="16"/>
      <c r="H20" s="17"/>
      <c r="I20" s="17"/>
      <c r="J20" s="17"/>
      <c r="K20" s="16">
        <v>12349.8</v>
      </c>
      <c r="L20" s="16">
        <v>4532.2</v>
      </c>
      <c r="M20" s="16">
        <f t="shared" si="2"/>
        <v>36.698570017328223</v>
      </c>
      <c r="N20" s="16">
        <v>2137.1</v>
      </c>
      <c r="O20" s="16">
        <v>0</v>
      </c>
      <c r="P20" s="16">
        <f t="shared" si="11"/>
        <v>0</v>
      </c>
      <c r="Q20" s="16"/>
      <c r="R20" s="16"/>
      <c r="S20" s="16"/>
      <c r="T20" s="16">
        <v>42560.4</v>
      </c>
      <c r="U20" s="16">
        <v>34409.199999999997</v>
      </c>
      <c r="V20" s="16">
        <f t="shared" si="3"/>
        <v>80.847924361613138</v>
      </c>
      <c r="W20" s="16">
        <v>5819.1</v>
      </c>
      <c r="X20" s="16">
        <v>1238.8</v>
      </c>
      <c r="Y20" s="16">
        <f t="shared" si="12"/>
        <v>21.28851540616246</v>
      </c>
      <c r="Z20" s="16"/>
      <c r="AA20" s="16"/>
      <c r="AB20" s="16"/>
      <c r="AC20" s="16">
        <v>4509.8</v>
      </c>
      <c r="AD20" s="16">
        <v>0</v>
      </c>
      <c r="AE20" s="16">
        <f t="shared" si="13"/>
        <v>0</v>
      </c>
      <c r="AF20" s="16"/>
      <c r="AG20" s="16"/>
      <c r="AH20" s="16"/>
      <c r="AI20" s="16"/>
      <c r="AJ20" s="16"/>
      <c r="AK20" s="16"/>
      <c r="AL20" s="16">
        <v>87371.4</v>
      </c>
      <c r="AM20" s="16">
        <v>37300.199999999997</v>
      </c>
      <c r="AN20" s="16">
        <f t="shared" ref="AN20:AN33" si="54">AM20/AL20*100</f>
        <v>42.691544372643683</v>
      </c>
      <c r="AO20" s="16">
        <v>3748.3</v>
      </c>
      <c r="AP20" s="16">
        <v>0</v>
      </c>
      <c r="AQ20" s="16">
        <f t="shared" si="53"/>
        <v>0</v>
      </c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>
        <v>9424.2000000000007</v>
      </c>
      <c r="DG20" s="16">
        <v>0</v>
      </c>
      <c r="DH20" s="16">
        <v>0</v>
      </c>
      <c r="DI20" s="16"/>
      <c r="DJ20" s="16"/>
      <c r="DK20" s="16"/>
      <c r="DL20" s="16">
        <v>7439.7999999999993</v>
      </c>
      <c r="DM20" s="16">
        <v>7439.7999999999993</v>
      </c>
      <c r="DN20" s="16">
        <f t="shared" si="15"/>
        <v>100</v>
      </c>
      <c r="DO20" s="16"/>
      <c r="DP20" s="16"/>
      <c r="DQ20" s="16"/>
      <c r="DR20" s="16">
        <v>25.299999999999997</v>
      </c>
      <c r="DS20" s="16">
        <v>25.299999999999997</v>
      </c>
      <c r="DT20" s="16">
        <f t="shared" si="16"/>
        <v>100</v>
      </c>
      <c r="DU20" s="16"/>
      <c r="DV20" s="16"/>
      <c r="DW20" s="16"/>
      <c r="DX20" s="16"/>
      <c r="DY20" s="16"/>
      <c r="DZ20" s="16"/>
      <c r="EA20" s="16">
        <v>1323.7</v>
      </c>
      <c r="EB20" s="16">
        <v>232.1</v>
      </c>
      <c r="EC20" s="16">
        <f t="shared" si="17"/>
        <v>17.534184482888872</v>
      </c>
      <c r="ED20" s="16"/>
      <c r="EE20" s="16"/>
      <c r="EF20" s="16"/>
      <c r="EG20" s="16"/>
      <c r="EH20" s="16"/>
      <c r="EI20" s="16"/>
      <c r="EJ20" s="16"/>
      <c r="EK20" s="16"/>
      <c r="EL20" s="16"/>
      <c r="EM20" s="16">
        <v>972.4</v>
      </c>
      <c r="EN20" s="16">
        <v>972.4</v>
      </c>
      <c r="EO20" s="16">
        <f t="shared" si="18"/>
        <v>100</v>
      </c>
      <c r="EP20" s="16"/>
      <c r="EQ20" s="16"/>
      <c r="ER20" s="16"/>
      <c r="ES20" s="16"/>
      <c r="ET20" s="16"/>
      <c r="EU20" s="16"/>
      <c r="EV20" s="16">
        <v>4032.6</v>
      </c>
      <c r="EW20" s="16">
        <v>4032.6</v>
      </c>
      <c r="EX20" s="16">
        <f>SUM(EW20/EV20*100)</f>
        <v>100</v>
      </c>
      <c r="EY20" s="16"/>
      <c r="EZ20" s="16"/>
      <c r="FA20" s="16"/>
      <c r="FB20" s="16"/>
      <c r="FC20" s="16"/>
      <c r="FD20" s="16"/>
      <c r="FE20" s="16"/>
      <c r="FF20" s="16"/>
      <c r="FG20" s="16"/>
      <c r="FH20" s="16">
        <v>54.4</v>
      </c>
      <c r="FI20" s="16">
        <v>54.4</v>
      </c>
      <c r="FJ20" s="16">
        <f>SUM(FI20/FH20*100)</f>
        <v>100</v>
      </c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>
        <v>225</v>
      </c>
      <c r="GG20" s="16">
        <v>225</v>
      </c>
      <c r="GH20" s="16">
        <f t="shared" si="19"/>
        <v>100</v>
      </c>
      <c r="GI20" s="16"/>
      <c r="GJ20" s="16"/>
      <c r="GK20" s="16"/>
      <c r="GL20" s="16"/>
      <c r="GM20" s="16"/>
      <c r="GN20" s="16"/>
      <c r="GO20" s="16">
        <v>3922.3</v>
      </c>
      <c r="GP20" s="16">
        <v>0</v>
      </c>
      <c r="GQ20" s="16">
        <f t="shared" si="52"/>
        <v>0</v>
      </c>
      <c r="GR20" s="16">
        <v>232.1</v>
      </c>
      <c r="GS20" s="16">
        <v>0</v>
      </c>
      <c r="GT20" s="16">
        <v>0</v>
      </c>
      <c r="GU20" s="16">
        <v>1161</v>
      </c>
      <c r="GV20" s="16">
        <v>0</v>
      </c>
      <c r="GW20" s="16">
        <f t="shared" si="20"/>
        <v>0</v>
      </c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7">
        <f t="shared" si="21"/>
        <v>187308.69999999995</v>
      </c>
      <c r="HZ20" s="17">
        <f t="shared" si="22"/>
        <v>90462</v>
      </c>
      <c r="IA20" s="17">
        <f t="shared" si="23"/>
        <v>48.295674466802673</v>
      </c>
      <c r="IB20" s="16">
        <v>10658.1</v>
      </c>
      <c r="IC20" s="16">
        <v>6457.9</v>
      </c>
      <c r="ID20" s="16">
        <f t="shared" si="24"/>
        <v>60.59147502838217</v>
      </c>
      <c r="IE20" s="16">
        <v>1669.7</v>
      </c>
      <c r="IF20" s="16">
        <v>1022.2</v>
      </c>
      <c r="IG20" s="16">
        <f t="shared" si="25"/>
        <v>61.220578547044383</v>
      </c>
      <c r="IH20" s="16">
        <v>1219</v>
      </c>
      <c r="II20" s="16">
        <v>388</v>
      </c>
      <c r="IJ20" s="16">
        <f t="shared" si="26"/>
        <v>31.829368334700575</v>
      </c>
      <c r="IK20" s="16">
        <v>2.5</v>
      </c>
      <c r="IL20" s="16">
        <v>1.4</v>
      </c>
      <c r="IM20" s="16">
        <f t="shared" si="27"/>
        <v>55.999999999999993</v>
      </c>
      <c r="IN20" s="16">
        <v>1352.3</v>
      </c>
      <c r="IO20" s="16">
        <v>873.3</v>
      </c>
      <c r="IP20" s="16">
        <f t="shared" si="28"/>
        <v>64.5788656363233</v>
      </c>
      <c r="IQ20" s="16">
        <v>15786.6</v>
      </c>
      <c r="IR20" s="16">
        <v>9602.5</v>
      </c>
      <c r="IS20" s="16">
        <f t="shared" si="29"/>
        <v>60.826903829830357</v>
      </c>
      <c r="IT20" s="16">
        <v>6609.5</v>
      </c>
      <c r="IU20" s="16">
        <v>1582.8</v>
      </c>
      <c r="IV20" s="16">
        <f t="shared" si="48"/>
        <v>23.94734851350329</v>
      </c>
      <c r="IW20" s="16">
        <v>110.3</v>
      </c>
      <c r="IX20" s="16">
        <v>95.6</v>
      </c>
      <c r="IY20" s="16">
        <f t="shared" si="30"/>
        <v>86.672710788757939</v>
      </c>
      <c r="IZ20" s="16">
        <v>112239.1</v>
      </c>
      <c r="JA20" s="16">
        <v>80684.100000000006</v>
      </c>
      <c r="JB20" s="16">
        <f t="shared" si="31"/>
        <v>71.885911415896956</v>
      </c>
      <c r="JC20" s="16">
        <v>234535</v>
      </c>
      <c r="JD20" s="16">
        <v>161719.70000000001</v>
      </c>
      <c r="JE20" s="16">
        <f t="shared" si="32"/>
        <v>68.953333191208145</v>
      </c>
      <c r="JF20" s="16">
        <v>2475.1999999999998</v>
      </c>
      <c r="JG20" s="16">
        <v>1441.1</v>
      </c>
      <c r="JH20" s="16">
        <f t="shared" si="33"/>
        <v>58.221557853910802</v>
      </c>
      <c r="JI20" s="16">
        <v>0.3</v>
      </c>
      <c r="JJ20" s="16">
        <v>0.2</v>
      </c>
      <c r="JK20" s="16">
        <f t="shared" si="34"/>
        <v>66.666666666666671</v>
      </c>
      <c r="JL20" s="16">
        <v>844.5</v>
      </c>
      <c r="JM20" s="16">
        <v>633.29999999999995</v>
      </c>
      <c r="JN20" s="16">
        <f t="shared" si="35"/>
        <v>74.991119005328585</v>
      </c>
      <c r="JO20" s="16">
        <v>47834.5</v>
      </c>
      <c r="JP20" s="16">
        <v>39862</v>
      </c>
      <c r="JQ20" s="16">
        <f t="shared" si="36"/>
        <v>83.33315912155453</v>
      </c>
      <c r="JR20" s="16"/>
      <c r="JS20" s="16"/>
      <c r="JT20" s="16"/>
      <c r="JU20" s="16">
        <v>79</v>
      </c>
      <c r="JV20" s="16">
        <v>54.6</v>
      </c>
      <c r="JW20" s="16">
        <f t="shared" si="37"/>
        <v>69.113924050632917</v>
      </c>
      <c r="JX20" s="16">
        <v>56</v>
      </c>
      <c r="JY20" s="16">
        <v>20.8</v>
      </c>
      <c r="JZ20" s="16">
        <f t="shared" si="38"/>
        <v>37.142857142857146</v>
      </c>
      <c r="KA20" s="16">
        <v>675</v>
      </c>
      <c r="KB20" s="16">
        <v>0</v>
      </c>
      <c r="KC20" s="16">
        <f t="shared" si="49"/>
        <v>0</v>
      </c>
      <c r="KD20" s="16">
        <v>2097.5</v>
      </c>
      <c r="KE20" s="16">
        <v>1696.9</v>
      </c>
      <c r="KF20" s="16">
        <f t="shared" si="39"/>
        <v>80.901072705601905</v>
      </c>
      <c r="KG20" s="16"/>
      <c r="KH20" s="16"/>
      <c r="KI20" s="16"/>
      <c r="KJ20" s="17">
        <f t="shared" si="4"/>
        <v>438244.1</v>
      </c>
      <c r="KK20" s="17">
        <f t="shared" si="5"/>
        <v>306136.39999999997</v>
      </c>
      <c r="KL20" s="17">
        <f t="shared" si="40"/>
        <v>69.855224519850921</v>
      </c>
      <c r="KM20" s="16"/>
      <c r="KN20" s="16"/>
      <c r="KO20" s="16"/>
      <c r="KP20" s="16"/>
      <c r="KQ20" s="16"/>
      <c r="KR20" s="16"/>
      <c r="KS20" s="16">
        <v>4159</v>
      </c>
      <c r="KT20" s="16">
        <v>0</v>
      </c>
      <c r="KU20" s="16">
        <v>0</v>
      </c>
      <c r="KV20" s="16"/>
      <c r="KW20" s="16"/>
      <c r="KX20" s="16"/>
      <c r="KY20" s="16">
        <v>50</v>
      </c>
      <c r="KZ20" s="16">
        <v>0</v>
      </c>
      <c r="LA20" s="16">
        <f t="shared" si="42"/>
        <v>0</v>
      </c>
      <c r="LB20" s="16">
        <v>100</v>
      </c>
      <c r="LC20" s="16">
        <v>0</v>
      </c>
      <c r="LD20" s="16">
        <v>0</v>
      </c>
      <c r="LE20" s="17">
        <f t="shared" si="43"/>
        <v>4309</v>
      </c>
      <c r="LF20" s="17">
        <f t="shared" si="44"/>
        <v>0</v>
      </c>
      <c r="LG20" s="17">
        <v>0</v>
      </c>
      <c r="LH20" s="18">
        <f t="shared" si="6"/>
        <v>629861.79999999993</v>
      </c>
      <c r="LI20" s="18">
        <f t="shared" si="7"/>
        <v>396598.39999999997</v>
      </c>
      <c r="LJ20" s="18">
        <f t="shared" si="46"/>
        <v>62.965939512445438</v>
      </c>
    </row>
    <row r="21" spans="1:322" s="19" customFormat="1" ht="23.25" customHeight="1">
      <c r="A21" s="15" t="s">
        <v>107</v>
      </c>
      <c r="B21" s="16">
        <v>4167.6000000000004</v>
      </c>
      <c r="C21" s="16">
        <v>3473</v>
      </c>
      <c r="D21" s="16">
        <f t="shared" si="8"/>
        <v>83.333333333333329</v>
      </c>
      <c r="E21" s="16">
        <v>27880.9</v>
      </c>
      <c r="F21" s="16">
        <v>24322.400000000001</v>
      </c>
      <c r="G21" s="16">
        <f t="shared" si="9"/>
        <v>87.236782169872555</v>
      </c>
      <c r="H21" s="17">
        <f t="shared" si="0"/>
        <v>32048.5</v>
      </c>
      <c r="I21" s="17">
        <f t="shared" si="1"/>
        <v>27795.4</v>
      </c>
      <c r="J21" s="17">
        <f t="shared" si="10"/>
        <v>86.729176092484835</v>
      </c>
      <c r="K21" s="16">
        <v>2791.6</v>
      </c>
      <c r="L21" s="16">
        <v>2791.6</v>
      </c>
      <c r="M21" s="16">
        <f t="shared" si="2"/>
        <v>100</v>
      </c>
      <c r="N21" s="16"/>
      <c r="O21" s="16"/>
      <c r="P21" s="16"/>
      <c r="Q21" s="16"/>
      <c r="R21" s="16"/>
      <c r="S21" s="16"/>
      <c r="T21" s="16">
        <v>17458.900000000001</v>
      </c>
      <c r="U21" s="16">
        <v>13266.4</v>
      </c>
      <c r="V21" s="16">
        <f t="shared" si="3"/>
        <v>75.986459628040706</v>
      </c>
      <c r="W21" s="16">
        <v>1023.8</v>
      </c>
      <c r="X21" s="16">
        <v>736.4</v>
      </c>
      <c r="Y21" s="16">
        <f t="shared" si="12"/>
        <v>71.928110959171704</v>
      </c>
      <c r="Z21" s="16"/>
      <c r="AA21" s="16"/>
      <c r="AB21" s="16"/>
      <c r="AC21" s="16">
        <v>454</v>
      </c>
      <c r="AD21" s="16">
        <v>0</v>
      </c>
      <c r="AE21" s="16">
        <f t="shared" si="13"/>
        <v>0</v>
      </c>
      <c r="AF21" s="16"/>
      <c r="AG21" s="16"/>
      <c r="AH21" s="16"/>
      <c r="AI21" s="16"/>
      <c r="AJ21" s="16"/>
      <c r="AK21" s="16"/>
      <c r="AL21" s="16"/>
      <c r="AM21" s="16"/>
      <c r="AN21" s="16"/>
      <c r="AO21" s="16">
        <f>1049.1+1378.6</f>
        <v>2427.6999999999998</v>
      </c>
      <c r="AP21" s="16">
        <v>612.1</v>
      </c>
      <c r="AQ21" s="16">
        <f t="shared" si="53"/>
        <v>25.213164723812664</v>
      </c>
      <c r="AR21" s="16"/>
      <c r="AS21" s="16"/>
      <c r="AT21" s="16"/>
      <c r="AU21" s="16">
        <v>20000</v>
      </c>
      <c r="AV21" s="16">
        <v>12501.8</v>
      </c>
      <c r="AW21" s="16">
        <f t="shared" si="47"/>
        <v>62.508999999999993</v>
      </c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>
        <v>3308.5</v>
      </c>
      <c r="DM21" s="16">
        <v>3308.5</v>
      </c>
      <c r="DN21" s="16">
        <f t="shared" si="15"/>
        <v>100</v>
      </c>
      <c r="DO21" s="16"/>
      <c r="DP21" s="16"/>
      <c r="DQ21" s="16"/>
      <c r="DR21" s="16">
        <v>5.0999999999999996</v>
      </c>
      <c r="DS21" s="16">
        <v>5.0999999999999996</v>
      </c>
      <c r="DT21" s="16">
        <f t="shared" si="16"/>
        <v>100</v>
      </c>
      <c r="DU21" s="16"/>
      <c r="DV21" s="16"/>
      <c r="DW21" s="16"/>
      <c r="DX21" s="16"/>
      <c r="DY21" s="16"/>
      <c r="DZ21" s="16"/>
      <c r="EA21" s="16">
        <v>1292.7</v>
      </c>
      <c r="EB21" s="16">
        <v>444.4</v>
      </c>
      <c r="EC21" s="16">
        <f t="shared" si="17"/>
        <v>34.377659162992188</v>
      </c>
      <c r="ED21" s="16"/>
      <c r="EE21" s="16"/>
      <c r="EF21" s="16"/>
      <c r="EG21" s="16"/>
      <c r="EH21" s="16"/>
      <c r="EI21" s="16"/>
      <c r="EJ21" s="16"/>
      <c r="EK21" s="16"/>
      <c r="EL21" s="16"/>
      <c r="EM21" s="16">
        <v>972.4</v>
      </c>
      <c r="EN21" s="16">
        <v>972.4</v>
      </c>
      <c r="EO21" s="16">
        <f t="shared" si="18"/>
        <v>100</v>
      </c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>
        <v>150</v>
      </c>
      <c r="GG21" s="16">
        <v>150</v>
      </c>
      <c r="GH21" s="16">
        <f t="shared" si="19"/>
        <v>100</v>
      </c>
      <c r="GI21" s="16"/>
      <c r="GJ21" s="16"/>
      <c r="GK21" s="16"/>
      <c r="GL21" s="16"/>
      <c r="GM21" s="16"/>
      <c r="GN21" s="16"/>
      <c r="GO21" s="16"/>
      <c r="GP21" s="16"/>
      <c r="GQ21" s="16"/>
      <c r="GR21" s="16">
        <v>289</v>
      </c>
      <c r="GS21" s="16">
        <v>0</v>
      </c>
      <c r="GT21" s="16">
        <v>0</v>
      </c>
      <c r="GU21" s="16">
        <v>2263.1</v>
      </c>
      <c r="GV21" s="16">
        <v>0</v>
      </c>
      <c r="GW21" s="16">
        <f t="shared" si="20"/>
        <v>0</v>
      </c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7">
        <f t="shared" si="21"/>
        <v>52436.799999999996</v>
      </c>
      <c r="HZ21" s="17">
        <f t="shared" si="22"/>
        <v>34788.700000000004</v>
      </c>
      <c r="IA21" s="17">
        <f t="shared" si="23"/>
        <v>66.344056082751052</v>
      </c>
      <c r="IB21" s="16">
        <v>3173</v>
      </c>
      <c r="IC21" s="16">
        <v>2005.4</v>
      </c>
      <c r="ID21" s="16">
        <f t="shared" si="24"/>
        <v>63.20201701859439</v>
      </c>
      <c r="IE21" s="16">
        <v>459.3</v>
      </c>
      <c r="IF21" s="16">
        <v>293.2</v>
      </c>
      <c r="IG21" s="16">
        <v>63.8</v>
      </c>
      <c r="IH21" s="16">
        <v>110</v>
      </c>
      <c r="II21" s="16">
        <v>54.8</v>
      </c>
      <c r="IJ21" s="16">
        <f t="shared" si="26"/>
        <v>49.81818181818182</v>
      </c>
      <c r="IK21" s="16">
        <v>1.2</v>
      </c>
      <c r="IL21" s="16">
        <v>0.6</v>
      </c>
      <c r="IM21" s="16">
        <f t="shared" si="27"/>
        <v>50</v>
      </c>
      <c r="IN21" s="16">
        <v>295.2</v>
      </c>
      <c r="IO21" s="16">
        <v>196.3</v>
      </c>
      <c r="IP21" s="16">
        <f t="shared" si="28"/>
        <v>66.497289972899736</v>
      </c>
      <c r="IQ21" s="16">
        <v>928.6</v>
      </c>
      <c r="IR21" s="16">
        <v>928.6</v>
      </c>
      <c r="IS21" s="16">
        <f t="shared" si="29"/>
        <v>100</v>
      </c>
      <c r="IT21" s="16"/>
      <c r="IU21" s="16"/>
      <c r="IV21" s="16"/>
      <c r="IW21" s="16">
        <v>64</v>
      </c>
      <c r="IX21" s="16">
        <v>63.7</v>
      </c>
      <c r="IY21" s="16">
        <f t="shared" si="30"/>
        <v>99.53125</v>
      </c>
      <c r="IZ21" s="16">
        <v>24253.5</v>
      </c>
      <c r="JA21" s="16">
        <v>18614.3</v>
      </c>
      <c r="JB21" s="16">
        <f t="shared" si="31"/>
        <v>76.748922835879355</v>
      </c>
      <c r="JC21" s="16">
        <v>81896.800000000003</v>
      </c>
      <c r="JD21" s="16">
        <v>58607.7</v>
      </c>
      <c r="JE21" s="16">
        <f t="shared" si="32"/>
        <v>71.562869367301289</v>
      </c>
      <c r="JF21" s="16">
        <v>1414.5</v>
      </c>
      <c r="JG21" s="16">
        <v>823</v>
      </c>
      <c r="JH21" s="16">
        <f t="shared" si="33"/>
        <v>58.183103570166139</v>
      </c>
      <c r="JI21" s="16">
        <v>0.3</v>
      </c>
      <c r="JJ21" s="16">
        <v>0.2</v>
      </c>
      <c r="JK21" s="16">
        <f t="shared" si="34"/>
        <v>66.666666666666671</v>
      </c>
      <c r="JL21" s="16">
        <v>295.2</v>
      </c>
      <c r="JM21" s="16">
        <v>193.5</v>
      </c>
      <c r="JN21" s="16">
        <f t="shared" si="35"/>
        <v>65.548780487804876</v>
      </c>
      <c r="JO21" s="16">
        <v>10389.700000000001</v>
      </c>
      <c r="JP21" s="16">
        <v>8658</v>
      </c>
      <c r="JQ21" s="16">
        <f t="shared" si="36"/>
        <v>83.332531256917903</v>
      </c>
      <c r="JR21" s="16"/>
      <c r="JS21" s="16"/>
      <c r="JT21" s="16"/>
      <c r="JU21" s="16">
        <v>52.8</v>
      </c>
      <c r="JV21" s="16">
        <v>33.9</v>
      </c>
      <c r="JW21" s="16">
        <f t="shared" si="37"/>
        <v>64.204545454545453</v>
      </c>
      <c r="JX21" s="16">
        <v>3.8</v>
      </c>
      <c r="JY21" s="16">
        <v>0</v>
      </c>
      <c r="JZ21" s="16">
        <f t="shared" si="38"/>
        <v>0</v>
      </c>
      <c r="KA21" s="16"/>
      <c r="KB21" s="16"/>
      <c r="KC21" s="16"/>
      <c r="KD21" s="16">
        <v>769</v>
      </c>
      <c r="KE21" s="16">
        <v>559.4</v>
      </c>
      <c r="KF21" s="16">
        <f t="shared" si="39"/>
        <v>72.743823146944081</v>
      </c>
      <c r="KG21" s="16"/>
      <c r="KH21" s="16"/>
      <c r="KI21" s="16"/>
      <c r="KJ21" s="17">
        <f t="shared" si="4"/>
        <v>124106.90000000001</v>
      </c>
      <c r="KK21" s="17">
        <f t="shared" si="5"/>
        <v>91032.599999999977</v>
      </c>
      <c r="KL21" s="17">
        <f t="shared" si="40"/>
        <v>73.350152167204214</v>
      </c>
      <c r="KM21" s="16"/>
      <c r="KN21" s="16"/>
      <c r="KO21" s="16"/>
      <c r="KP21" s="16"/>
      <c r="KQ21" s="16"/>
      <c r="KR21" s="16"/>
      <c r="KS21" s="16"/>
      <c r="KT21" s="16"/>
      <c r="KU21" s="16"/>
      <c r="KV21" s="16"/>
      <c r="KW21" s="16"/>
      <c r="KX21" s="16"/>
      <c r="KY21" s="16"/>
      <c r="KZ21" s="16"/>
      <c r="LA21" s="16"/>
      <c r="LB21" s="16"/>
      <c r="LC21" s="16"/>
      <c r="LD21" s="16"/>
      <c r="LE21" s="17">
        <f t="shared" si="43"/>
        <v>0</v>
      </c>
      <c r="LF21" s="17">
        <f t="shared" si="44"/>
        <v>0</v>
      </c>
      <c r="LG21" s="17">
        <v>0</v>
      </c>
      <c r="LH21" s="18">
        <f t="shared" si="6"/>
        <v>208592.2</v>
      </c>
      <c r="LI21" s="18">
        <f t="shared" si="7"/>
        <v>153616.69999999998</v>
      </c>
      <c r="LJ21" s="18">
        <f t="shared" si="46"/>
        <v>73.64450827979185</v>
      </c>
    </row>
    <row r="22" spans="1:322" s="12" customFormat="1" ht="23.25" customHeight="1">
      <c r="A22" s="15" t="s">
        <v>108</v>
      </c>
      <c r="B22" s="16">
        <v>8315.7999999999993</v>
      </c>
      <c r="C22" s="16">
        <v>6930</v>
      </c>
      <c r="D22" s="16">
        <f t="shared" si="8"/>
        <v>83.335337550205637</v>
      </c>
      <c r="E22" s="16">
        <v>28675.3</v>
      </c>
      <c r="F22" s="16">
        <v>25119.1</v>
      </c>
      <c r="G22" s="16">
        <f t="shared" si="9"/>
        <v>87.59838606745177</v>
      </c>
      <c r="H22" s="17">
        <f t="shared" si="0"/>
        <v>36991.1</v>
      </c>
      <c r="I22" s="17">
        <f t="shared" si="1"/>
        <v>32049.1</v>
      </c>
      <c r="J22" s="17">
        <f t="shared" si="10"/>
        <v>86.640029628748536</v>
      </c>
      <c r="K22" s="16">
        <v>2795.2</v>
      </c>
      <c r="L22" s="16">
        <v>2651.2</v>
      </c>
      <c r="M22" s="16">
        <f t="shared" si="2"/>
        <v>94.848311390955914</v>
      </c>
      <c r="N22" s="16"/>
      <c r="O22" s="16"/>
      <c r="P22" s="16"/>
      <c r="Q22" s="16"/>
      <c r="R22" s="16"/>
      <c r="S22" s="16"/>
      <c r="T22" s="16">
        <v>18268.599999999999</v>
      </c>
      <c r="U22" s="16">
        <v>11265.3</v>
      </c>
      <c r="V22" s="16">
        <f t="shared" si="3"/>
        <v>61.664823796021594</v>
      </c>
      <c r="W22" s="16">
        <v>1706.4</v>
      </c>
      <c r="X22" s="16">
        <v>1025.4000000000001</v>
      </c>
      <c r="Y22" s="16">
        <f t="shared" si="12"/>
        <v>60.091420534458507</v>
      </c>
      <c r="Z22" s="16"/>
      <c r="AA22" s="16"/>
      <c r="AB22" s="16"/>
      <c r="AC22" s="16">
        <v>393.7</v>
      </c>
      <c r="AD22" s="16">
        <v>0</v>
      </c>
      <c r="AE22" s="16">
        <f t="shared" si="13"/>
        <v>0</v>
      </c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>
        <v>2672.8</v>
      </c>
      <c r="DM22" s="16">
        <v>2672.8</v>
      </c>
      <c r="DN22" s="16">
        <f t="shared" si="15"/>
        <v>100</v>
      </c>
      <c r="DO22" s="16"/>
      <c r="DP22" s="16"/>
      <c r="DQ22" s="16"/>
      <c r="DR22" s="16">
        <v>3.9000000000000004</v>
      </c>
      <c r="DS22" s="16">
        <v>3.9000000000000004</v>
      </c>
      <c r="DT22" s="16">
        <f t="shared" si="16"/>
        <v>100</v>
      </c>
      <c r="DU22" s="16">
        <v>2249.9</v>
      </c>
      <c r="DV22" s="16">
        <v>1316.3</v>
      </c>
      <c r="DW22" s="16">
        <f t="shared" si="50"/>
        <v>58.504822436552729</v>
      </c>
      <c r="DX22" s="16"/>
      <c r="DY22" s="16"/>
      <c r="DZ22" s="16"/>
      <c r="EA22" s="16">
        <v>1541.1999999999998</v>
      </c>
      <c r="EB22" s="16">
        <v>1541.1999999999998</v>
      </c>
      <c r="EC22" s="16">
        <f t="shared" si="17"/>
        <v>100</v>
      </c>
      <c r="ED22" s="16"/>
      <c r="EE22" s="16"/>
      <c r="EF22" s="16"/>
      <c r="EG22" s="16"/>
      <c r="EH22" s="16"/>
      <c r="EI22" s="16"/>
      <c r="EJ22" s="16"/>
      <c r="EK22" s="16"/>
      <c r="EL22" s="16"/>
      <c r="EM22" s="16">
        <v>972.4</v>
      </c>
      <c r="EN22" s="16">
        <v>0</v>
      </c>
      <c r="EO22" s="16">
        <f t="shared" si="18"/>
        <v>0</v>
      </c>
      <c r="EP22" s="16"/>
      <c r="EQ22" s="16"/>
      <c r="ER22" s="16"/>
      <c r="ES22" s="16"/>
      <c r="ET22" s="16"/>
      <c r="EU22" s="16"/>
      <c r="EV22" s="16">
        <v>37464.400000000001</v>
      </c>
      <c r="EW22" s="16">
        <v>30258.2</v>
      </c>
      <c r="EX22" s="16">
        <f>SUM(EW22/EV22*100)</f>
        <v>80.765206435976552</v>
      </c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>
        <v>300</v>
      </c>
      <c r="GG22" s="16">
        <v>300</v>
      </c>
      <c r="GH22" s="16">
        <f t="shared" si="19"/>
        <v>100</v>
      </c>
      <c r="GI22" s="16"/>
      <c r="GJ22" s="16"/>
      <c r="GK22" s="16"/>
      <c r="GL22" s="16"/>
      <c r="GM22" s="16"/>
      <c r="GN22" s="16"/>
      <c r="GO22" s="16"/>
      <c r="GP22" s="16"/>
      <c r="GQ22" s="16"/>
      <c r="GR22" s="16">
        <v>385.1</v>
      </c>
      <c r="GS22" s="16">
        <v>0</v>
      </c>
      <c r="GT22" s="16">
        <v>0</v>
      </c>
      <c r="GU22" s="16">
        <v>2280.4</v>
      </c>
      <c r="GV22" s="16">
        <v>0</v>
      </c>
      <c r="GW22" s="16">
        <f t="shared" si="20"/>
        <v>0</v>
      </c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7">
        <f t="shared" si="21"/>
        <v>71034</v>
      </c>
      <c r="HZ22" s="17">
        <f t="shared" si="22"/>
        <v>51034.3</v>
      </c>
      <c r="IA22" s="17">
        <f t="shared" si="23"/>
        <v>71.844891178872089</v>
      </c>
      <c r="IB22" s="16">
        <v>1776.3</v>
      </c>
      <c r="IC22" s="16">
        <v>1119.2</v>
      </c>
      <c r="ID22" s="16">
        <f t="shared" si="24"/>
        <v>63.007374880369312</v>
      </c>
      <c r="IE22" s="16">
        <v>393.4</v>
      </c>
      <c r="IF22" s="16">
        <v>256.10000000000002</v>
      </c>
      <c r="IG22" s="16">
        <f t="shared" si="25"/>
        <v>65.099135739705147</v>
      </c>
      <c r="IH22" s="16">
        <v>210.8</v>
      </c>
      <c r="II22" s="16">
        <v>66.8</v>
      </c>
      <c r="IJ22" s="16">
        <f t="shared" si="26"/>
        <v>31.688804554079692</v>
      </c>
      <c r="IK22" s="16">
        <v>1.3</v>
      </c>
      <c r="IL22" s="16">
        <v>0.6</v>
      </c>
      <c r="IM22" s="16">
        <f t="shared" si="27"/>
        <v>46.153846153846153</v>
      </c>
      <c r="IN22" s="16">
        <v>295.2</v>
      </c>
      <c r="IO22" s="16">
        <v>213.3</v>
      </c>
      <c r="IP22" s="16">
        <f t="shared" si="28"/>
        <v>72.256097560975618</v>
      </c>
      <c r="IQ22" s="16">
        <v>928.6</v>
      </c>
      <c r="IR22" s="16">
        <v>928.6</v>
      </c>
      <c r="IS22" s="16">
        <f t="shared" si="29"/>
        <v>100</v>
      </c>
      <c r="IT22" s="16"/>
      <c r="IU22" s="16"/>
      <c r="IV22" s="16"/>
      <c r="IW22" s="16">
        <v>16.399999999999999</v>
      </c>
      <c r="IX22" s="16">
        <v>16.399999999999999</v>
      </c>
      <c r="IY22" s="16">
        <f t="shared" si="30"/>
        <v>100</v>
      </c>
      <c r="IZ22" s="16"/>
      <c r="JA22" s="16"/>
      <c r="JB22" s="16"/>
      <c r="JC22" s="16">
        <v>57671.6</v>
      </c>
      <c r="JD22" s="16">
        <v>37682.300000000003</v>
      </c>
      <c r="JE22" s="16">
        <f t="shared" si="32"/>
        <v>65.33943916936586</v>
      </c>
      <c r="JF22" s="16"/>
      <c r="JG22" s="16"/>
      <c r="JH22" s="16"/>
      <c r="JI22" s="16">
        <v>0.1</v>
      </c>
      <c r="JJ22" s="16">
        <v>0</v>
      </c>
      <c r="JK22" s="16">
        <f t="shared" si="34"/>
        <v>0</v>
      </c>
      <c r="JL22" s="16">
        <v>295.2</v>
      </c>
      <c r="JM22" s="16">
        <v>218.1</v>
      </c>
      <c r="JN22" s="16">
        <f t="shared" si="35"/>
        <v>73.882113821138219</v>
      </c>
      <c r="JO22" s="16">
        <v>7747.6</v>
      </c>
      <c r="JP22" s="16">
        <v>6566.4</v>
      </c>
      <c r="JQ22" s="16">
        <f t="shared" si="36"/>
        <v>84.753988331870517</v>
      </c>
      <c r="JR22" s="16"/>
      <c r="JS22" s="16"/>
      <c r="JT22" s="16"/>
      <c r="JU22" s="16">
        <v>52.8</v>
      </c>
      <c r="JV22" s="16">
        <v>32.799999999999997</v>
      </c>
      <c r="JW22" s="16">
        <f t="shared" si="37"/>
        <v>62.121212121212125</v>
      </c>
      <c r="JX22" s="16">
        <v>0</v>
      </c>
      <c r="JY22" s="16">
        <v>0</v>
      </c>
      <c r="JZ22" s="16">
        <v>0</v>
      </c>
      <c r="KA22" s="16"/>
      <c r="KB22" s="16"/>
      <c r="KC22" s="16"/>
      <c r="KD22" s="16">
        <v>769</v>
      </c>
      <c r="KE22" s="16">
        <v>462.1</v>
      </c>
      <c r="KF22" s="16">
        <f t="shared" si="39"/>
        <v>60.091027308192459</v>
      </c>
      <c r="KG22" s="16"/>
      <c r="KH22" s="16"/>
      <c r="KI22" s="16"/>
      <c r="KJ22" s="17">
        <f t="shared" si="4"/>
        <v>70158.3</v>
      </c>
      <c r="KK22" s="17">
        <f t="shared" si="5"/>
        <v>47562.700000000004</v>
      </c>
      <c r="KL22" s="17">
        <f t="shared" si="40"/>
        <v>67.793404344175954</v>
      </c>
      <c r="KM22" s="16"/>
      <c r="KN22" s="16"/>
      <c r="KO22" s="16"/>
      <c r="KP22" s="16"/>
      <c r="KQ22" s="16"/>
      <c r="KR22" s="16"/>
      <c r="KS22" s="16"/>
      <c r="KT22" s="16"/>
      <c r="KU22" s="16"/>
      <c r="KV22" s="16"/>
      <c r="KW22" s="16"/>
      <c r="KX22" s="16"/>
      <c r="KY22" s="16"/>
      <c r="KZ22" s="16"/>
      <c r="LA22" s="16"/>
      <c r="LB22" s="16">
        <v>100</v>
      </c>
      <c r="LC22" s="16">
        <v>100</v>
      </c>
      <c r="LD22" s="16">
        <f>LC22/LB22*100</f>
        <v>100</v>
      </c>
      <c r="LE22" s="17">
        <f t="shared" si="43"/>
        <v>100</v>
      </c>
      <c r="LF22" s="17">
        <f t="shared" si="44"/>
        <v>100</v>
      </c>
      <c r="LG22" s="17">
        <v>0</v>
      </c>
      <c r="LH22" s="18">
        <f t="shared" si="6"/>
        <v>178283.40000000002</v>
      </c>
      <c r="LI22" s="18">
        <f t="shared" si="7"/>
        <v>130746.1</v>
      </c>
      <c r="LJ22" s="18">
        <f t="shared" si="46"/>
        <v>73.336104202634672</v>
      </c>
    </row>
    <row r="23" spans="1:322" s="12" customFormat="1" ht="23.25" customHeight="1">
      <c r="A23" s="15" t="s">
        <v>109</v>
      </c>
      <c r="B23" s="16"/>
      <c r="C23" s="16"/>
      <c r="D23" s="16"/>
      <c r="E23" s="16">
        <v>7775.2</v>
      </c>
      <c r="F23" s="16">
        <v>6479</v>
      </c>
      <c r="G23" s="16">
        <f t="shared" si="9"/>
        <v>83.329046198168527</v>
      </c>
      <c r="H23" s="17">
        <f t="shared" si="0"/>
        <v>7775.2</v>
      </c>
      <c r="I23" s="17">
        <f t="shared" si="1"/>
        <v>6479</v>
      </c>
      <c r="J23" s="17">
        <f t="shared" si="10"/>
        <v>83.329046198168527</v>
      </c>
      <c r="K23" s="16">
        <v>7492.2</v>
      </c>
      <c r="L23" s="16">
        <v>2547.3000000000002</v>
      </c>
      <c r="M23" s="16">
        <f t="shared" si="2"/>
        <v>33.999359333707055</v>
      </c>
      <c r="N23" s="16">
        <v>2594.4</v>
      </c>
      <c r="O23" s="16">
        <v>2250.6999999999998</v>
      </c>
      <c r="P23" s="16">
        <f t="shared" si="11"/>
        <v>86.75223558433548</v>
      </c>
      <c r="Q23" s="16"/>
      <c r="R23" s="16"/>
      <c r="S23" s="16"/>
      <c r="T23" s="16">
        <v>32914.699999999997</v>
      </c>
      <c r="U23" s="16">
        <v>18048.5</v>
      </c>
      <c r="V23" s="16">
        <f t="shared" si="3"/>
        <v>54.834162243617598</v>
      </c>
      <c r="W23" s="16">
        <v>2071.8000000000002</v>
      </c>
      <c r="X23" s="16">
        <v>1386.7</v>
      </c>
      <c r="Y23" s="16">
        <f t="shared" si="12"/>
        <v>66.932136306593293</v>
      </c>
      <c r="Z23" s="16"/>
      <c r="AA23" s="16"/>
      <c r="AB23" s="16"/>
      <c r="AC23" s="16">
        <v>1032.7</v>
      </c>
      <c r="AD23" s="16">
        <v>411.8</v>
      </c>
      <c r="AE23" s="16">
        <f t="shared" si="13"/>
        <v>39.876053064781644</v>
      </c>
      <c r="AF23" s="16"/>
      <c r="AG23" s="16"/>
      <c r="AH23" s="16"/>
      <c r="AI23" s="16"/>
      <c r="AJ23" s="16"/>
      <c r="AK23" s="16"/>
      <c r="AL23" s="16"/>
      <c r="AM23" s="16"/>
      <c r="AN23" s="16"/>
      <c r="AO23" s="16">
        <v>1538.8</v>
      </c>
      <c r="AP23" s="16">
        <v>0</v>
      </c>
      <c r="AQ23" s="16">
        <f t="shared" si="53"/>
        <v>0</v>
      </c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>
        <v>5780.1</v>
      </c>
      <c r="DM23" s="16">
        <v>5780.1</v>
      </c>
      <c r="DN23" s="16">
        <f t="shared" si="15"/>
        <v>100</v>
      </c>
      <c r="DO23" s="16"/>
      <c r="DP23" s="16"/>
      <c r="DQ23" s="16"/>
      <c r="DR23" s="16">
        <v>10.899999999999999</v>
      </c>
      <c r="DS23" s="16">
        <v>10.899999999999999</v>
      </c>
      <c r="DT23" s="16">
        <f t="shared" si="16"/>
        <v>100</v>
      </c>
      <c r="DU23" s="16"/>
      <c r="DV23" s="16"/>
      <c r="DW23" s="16"/>
      <c r="DX23" s="16"/>
      <c r="DY23" s="16"/>
      <c r="DZ23" s="16"/>
      <c r="EA23" s="16">
        <v>1944.4</v>
      </c>
      <c r="EB23" s="16">
        <v>944.4</v>
      </c>
      <c r="EC23" s="16">
        <f t="shared" si="17"/>
        <v>48.570253034355062</v>
      </c>
      <c r="ED23" s="16">
        <v>1172</v>
      </c>
      <c r="EE23" s="16">
        <v>173.9</v>
      </c>
      <c r="EF23" s="16">
        <f>SUM(EE23/ED23*100)</f>
        <v>14.837883959044367</v>
      </c>
      <c r="EG23" s="16">
        <v>168</v>
      </c>
      <c r="EH23" s="16">
        <v>168</v>
      </c>
      <c r="EI23" s="16">
        <f>SUM(EH23/EG23*100)</f>
        <v>100</v>
      </c>
      <c r="EJ23" s="16"/>
      <c r="EK23" s="16"/>
      <c r="EL23" s="16"/>
      <c r="EM23" s="16">
        <v>972.4</v>
      </c>
      <c r="EN23" s="16">
        <v>972.4</v>
      </c>
      <c r="EO23" s="16">
        <f t="shared" si="18"/>
        <v>100</v>
      </c>
      <c r="EP23" s="16"/>
      <c r="EQ23" s="16"/>
      <c r="ER23" s="16"/>
      <c r="ES23" s="16"/>
      <c r="ET23" s="16"/>
      <c r="EU23" s="16"/>
      <c r="EV23" s="16">
        <v>9836.1</v>
      </c>
      <c r="EW23" s="16">
        <v>6660.5</v>
      </c>
      <c r="EX23" s="16">
        <f>SUM(EW23/EV23*100)</f>
        <v>67.714846331371177</v>
      </c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>
        <v>225</v>
      </c>
      <c r="GG23" s="16">
        <v>225</v>
      </c>
      <c r="GH23" s="16">
        <f t="shared" si="19"/>
        <v>100</v>
      </c>
      <c r="GI23" s="16"/>
      <c r="GJ23" s="16"/>
      <c r="GK23" s="16"/>
      <c r="GL23" s="16"/>
      <c r="GM23" s="16"/>
      <c r="GN23" s="16"/>
      <c r="GO23" s="16">
        <v>2033.7</v>
      </c>
      <c r="GP23" s="16">
        <v>0</v>
      </c>
      <c r="GQ23" s="16">
        <f t="shared" si="52"/>
        <v>0</v>
      </c>
      <c r="GR23" s="16">
        <v>1146.7</v>
      </c>
      <c r="GS23" s="16">
        <v>0</v>
      </c>
      <c r="GT23" s="16">
        <v>0</v>
      </c>
      <c r="GU23" s="16">
        <v>4246.3</v>
      </c>
      <c r="GV23" s="16">
        <v>0</v>
      </c>
      <c r="GW23" s="16">
        <f t="shared" si="20"/>
        <v>0</v>
      </c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7">
        <f t="shared" si="21"/>
        <v>75180.2</v>
      </c>
      <c r="HZ23" s="17">
        <f t="shared" si="22"/>
        <v>39580.200000000004</v>
      </c>
      <c r="IA23" s="17">
        <f t="shared" si="23"/>
        <v>52.647106551991087</v>
      </c>
      <c r="IB23" s="16">
        <v>3491.3</v>
      </c>
      <c r="IC23" s="16">
        <v>2074.1999999999998</v>
      </c>
      <c r="ID23" s="16">
        <f t="shared" si="24"/>
        <v>59.410534757826596</v>
      </c>
      <c r="IE23" s="16">
        <v>804.6</v>
      </c>
      <c r="IF23" s="16">
        <v>483.2</v>
      </c>
      <c r="IG23" s="16">
        <f t="shared" si="25"/>
        <v>60.054685558041257</v>
      </c>
      <c r="IH23" s="16">
        <v>319.2</v>
      </c>
      <c r="II23" s="16">
        <v>182.4</v>
      </c>
      <c r="IJ23" s="16">
        <f t="shared" si="26"/>
        <v>57.142857142857153</v>
      </c>
      <c r="IK23" s="16">
        <v>2.5</v>
      </c>
      <c r="IL23" s="16">
        <v>1.2</v>
      </c>
      <c r="IM23" s="16">
        <f t="shared" si="27"/>
        <v>48</v>
      </c>
      <c r="IN23" s="16">
        <v>803.1</v>
      </c>
      <c r="IO23" s="16">
        <v>578.9</v>
      </c>
      <c r="IP23" s="16">
        <f t="shared" si="28"/>
        <v>72.083177686464936</v>
      </c>
      <c r="IQ23" s="16">
        <v>928.6</v>
      </c>
      <c r="IR23" s="16">
        <v>928.6</v>
      </c>
      <c r="IS23" s="16">
        <f t="shared" si="29"/>
        <v>100</v>
      </c>
      <c r="IT23" s="16"/>
      <c r="IU23" s="16"/>
      <c r="IV23" s="16"/>
      <c r="IW23" s="16">
        <v>82.1</v>
      </c>
      <c r="IX23" s="16">
        <v>81.8</v>
      </c>
      <c r="IY23" s="16">
        <f t="shared" si="30"/>
        <v>99.634591961023148</v>
      </c>
      <c r="IZ23" s="16">
        <v>51382.6</v>
      </c>
      <c r="JA23" s="16">
        <v>33754</v>
      </c>
      <c r="JB23" s="16">
        <f t="shared" si="31"/>
        <v>65.691498678540981</v>
      </c>
      <c r="JC23" s="16">
        <v>143090.79999999999</v>
      </c>
      <c r="JD23" s="16">
        <v>104737.1</v>
      </c>
      <c r="JE23" s="16">
        <f t="shared" si="32"/>
        <v>73.196250213151387</v>
      </c>
      <c r="JF23" s="16">
        <v>1653.1</v>
      </c>
      <c r="JG23" s="16">
        <v>1043</v>
      </c>
      <c r="JH23" s="16">
        <f t="shared" si="33"/>
        <v>63.093581755489694</v>
      </c>
      <c r="JI23" s="16">
        <v>0.2</v>
      </c>
      <c r="JJ23" s="16">
        <v>0.1</v>
      </c>
      <c r="JK23" s="16">
        <f t="shared" si="34"/>
        <v>50</v>
      </c>
      <c r="JL23" s="16">
        <v>590.6</v>
      </c>
      <c r="JM23" s="16">
        <v>404.8</v>
      </c>
      <c r="JN23" s="16">
        <f t="shared" si="35"/>
        <v>68.540467321368098</v>
      </c>
      <c r="JO23" s="16">
        <v>20911.599999999999</v>
      </c>
      <c r="JP23" s="16">
        <v>17426</v>
      </c>
      <c r="JQ23" s="16">
        <f t="shared" si="36"/>
        <v>83.331739321716185</v>
      </c>
      <c r="JR23" s="16">
        <v>400</v>
      </c>
      <c r="JS23" s="16">
        <v>195</v>
      </c>
      <c r="JT23" s="16">
        <f>SUM(JS23/JR23*100)</f>
        <v>48.75</v>
      </c>
      <c r="JU23" s="16">
        <v>79</v>
      </c>
      <c r="JV23" s="16">
        <v>55.9</v>
      </c>
      <c r="JW23" s="16">
        <f t="shared" si="37"/>
        <v>70.759493670886073</v>
      </c>
      <c r="JX23" s="16">
        <v>24</v>
      </c>
      <c r="JY23" s="16">
        <v>23.4</v>
      </c>
      <c r="JZ23" s="16">
        <f t="shared" si="38"/>
        <v>97.5</v>
      </c>
      <c r="KA23" s="16"/>
      <c r="KB23" s="16"/>
      <c r="KC23" s="16"/>
      <c r="KD23" s="16">
        <v>1258.5</v>
      </c>
      <c r="KE23" s="16">
        <v>917.4</v>
      </c>
      <c r="KF23" s="16">
        <f t="shared" si="39"/>
        <v>72.896305125148984</v>
      </c>
      <c r="KG23" s="16"/>
      <c r="KH23" s="16"/>
      <c r="KI23" s="16"/>
      <c r="KJ23" s="17">
        <f t="shared" si="4"/>
        <v>225821.80000000002</v>
      </c>
      <c r="KK23" s="17">
        <f t="shared" si="5"/>
        <v>162887</v>
      </c>
      <c r="KL23" s="17">
        <f t="shared" si="40"/>
        <v>72.130768597185906</v>
      </c>
      <c r="KM23" s="16"/>
      <c r="KN23" s="16"/>
      <c r="KO23" s="16"/>
      <c r="KP23" s="16">
        <v>48.3</v>
      </c>
      <c r="KQ23" s="16">
        <v>0</v>
      </c>
      <c r="KR23" s="16">
        <f t="shared" si="41"/>
        <v>0</v>
      </c>
      <c r="KS23" s="16"/>
      <c r="KT23" s="16"/>
      <c r="KU23" s="16"/>
      <c r="KV23" s="16">
        <v>6000</v>
      </c>
      <c r="KW23" s="16">
        <v>51</v>
      </c>
      <c r="KX23" s="16">
        <f t="shared" ref="KX23:KX33" si="55">KW23/KV23*100</f>
        <v>0.85000000000000009</v>
      </c>
      <c r="KY23" s="16">
        <v>70</v>
      </c>
      <c r="KZ23" s="16">
        <v>0</v>
      </c>
      <c r="LA23" s="16">
        <f t="shared" si="42"/>
        <v>0</v>
      </c>
      <c r="LB23" s="16"/>
      <c r="LC23" s="16"/>
      <c r="LD23" s="16"/>
      <c r="LE23" s="17">
        <f t="shared" si="43"/>
        <v>6118.3</v>
      </c>
      <c r="LF23" s="17">
        <f t="shared" si="44"/>
        <v>51</v>
      </c>
      <c r="LG23" s="17">
        <f t="shared" si="45"/>
        <v>0.83356487913309252</v>
      </c>
      <c r="LH23" s="18">
        <f t="shared" si="6"/>
        <v>314895.5</v>
      </c>
      <c r="LI23" s="18">
        <f t="shared" si="7"/>
        <v>208997.2</v>
      </c>
      <c r="LJ23" s="18">
        <f t="shared" si="46"/>
        <v>66.370335555763731</v>
      </c>
    </row>
    <row r="24" spans="1:322" s="19" customFormat="1" ht="23.25" customHeight="1">
      <c r="A24" s="15" t="s">
        <v>110</v>
      </c>
      <c r="B24" s="16"/>
      <c r="C24" s="16"/>
      <c r="D24" s="16"/>
      <c r="E24" s="16">
        <v>23202.6</v>
      </c>
      <c r="F24" s="16">
        <v>19336</v>
      </c>
      <c r="G24" s="16">
        <f t="shared" si="9"/>
        <v>83.335488264246251</v>
      </c>
      <c r="H24" s="17">
        <f t="shared" si="0"/>
        <v>23202.6</v>
      </c>
      <c r="I24" s="17">
        <f t="shared" si="1"/>
        <v>19336</v>
      </c>
      <c r="J24" s="17">
        <f t="shared" si="10"/>
        <v>83.335488264246251</v>
      </c>
      <c r="K24" s="16">
        <v>6505.2</v>
      </c>
      <c r="L24" s="16">
        <v>2004.1</v>
      </c>
      <c r="M24" s="16">
        <f t="shared" si="2"/>
        <v>30.807661563057248</v>
      </c>
      <c r="N24" s="16">
        <v>347.1</v>
      </c>
      <c r="O24" s="16">
        <v>0</v>
      </c>
      <c r="P24" s="16">
        <f t="shared" si="11"/>
        <v>0</v>
      </c>
      <c r="Q24" s="16"/>
      <c r="R24" s="16"/>
      <c r="S24" s="16"/>
      <c r="T24" s="16">
        <v>19334</v>
      </c>
      <c r="U24" s="16">
        <v>13869.2</v>
      </c>
      <c r="V24" s="16">
        <f t="shared" si="3"/>
        <v>71.734767766628735</v>
      </c>
      <c r="W24" s="16">
        <v>1762.3</v>
      </c>
      <c r="X24" s="16">
        <v>1155.9000000000001</v>
      </c>
      <c r="Y24" s="16">
        <f t="shared" si="12"/>
        <v>65.590421608125752</v>
      </c>
      <c r="Z24" s="16"/>
      <c r="AA24" s="16"/>
      <c r="AB24" s="16"/>
      <c r="AC24" s="16">
        <v>350.4</v>
      </c>
      <c r="AD24" s="16">
        <v>350.4</v>
      </c>
      <c r="AE24" s="16">
        <f t="shared" si="13"/>
        <v>100</v>
      </c>
      <c r="AF24" s="16"/>
      <c r="AG24" s="16"/>
      <c r="AH24" s="16"/>
      <c r="AI24" s="16"/>
      <c r="AJ24" s="16"/>
      <c r="AK24" s="16"/>
      <c r="AL24" s="16"/>
      <c r="AM24" s="16"/>
      <c r="AN24" s="16"/>
      <c r="AO24" s="16">
        <f>1349.9+1220</f>
        <v>2569.9</v>
      </c>
      <c r="AP24" s="16">
        <v>429.4</v>
      </c>
      <c r="AQ24" s="16">
        <f t="shared" si="53"/>
        <v>16.70882135491653</v>
      </c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>
        <v>6335.7000000000007</v>
      </c>
      <c r="DM24" s="16">
        <v>6335.7000000000007</v>
      </c>
      <c r="DN24" s="16">
        <f t="shared" si="15"/>
        <v>100</v>
      </c>
      <c r="DO24" s="16"/>
      <c r="DP24" s="16"/>
      <c r="DQ24" s="16"/>
      <c r="DR24" s="16">
        <v>7.3</v>
      </c>
      <c r="DS24" s="16">
        <v>7.3</v>
      </c>
      <c r="DT24" s="16">
        <f t="shared" si="16"/>
        <v>100</v>
      </c>
      <c r="DU24" s="16"/>
      <c r="DV24" s="16"/>
      <c r="DW24" s="16"/>
      <c r="DX24" s="16"/>
      <c r="DY24" s="16"/>
      <c r="DZ24" s="16"/>
      <c r="EA24" s="16">
        <v>2253.1</v>
      </c>
      <c r="EB24" s="16">
        <v>2233.5</v>
      </c>
      <c r="EC24" s="16">
        <f t="shared" si="17"/>
        <v>99.130087435089436</v>
      </c>
      <c r="ED24" s="16"/>
      <c r="EE24" s="16"/>
      <c r="EF24" s="16"/>
      <c r="EG24" s="16"/>
      <c r="EH24" s="16"/>
      <c r="EI24" s="16"/>
      <c r="EJ24" s="16"/>
      <c r="EK24" s="16"/>
      <c r="EL24" s="16"/>
      <c r="EM24" s="16">
        <v>972.4</v>
      </c>
      <c r="EN24" s="16">
        <v>972.4</v>
      </c>
      <c r="EO24" s="16">
        <f t="shared" si="18"/>
        <v>100</v>
      </c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>
        <v>225</v>
      </c>
      <c r="GG24" s="16">
        <v>225</v>
      </c>
      <c r="GH24" s="16">
        <f t="shared" si="19"/>
        <v>100</v>
      </c>
      <c r="GI24" s="16"/>
      <c r="GJ24" s="16"/>
      <c r="GK24" s="16"/>
      <c r="GL24" s="16"/>
      <c r="GM24" s="16"/>
      <c r="GN24" s="16"/>
      <c r="GO24" s="16"/>
      <c r="GP24" s="16"/>
      <c r="GQ24" s="16"/>
      <c r="GR24" s="16">
        <v>630.9</v>
      </c>
      <c r="GS24" s="16">
        <v>0</v>
      </c>
      <c r="GT24" s="16">
        <v>0</v>
      </c>
      <c r="GU24" s="16">
        <v>4426.1000000000004</v>
      </c>
      <c r="GV24" s="16">
        <v>0</v>
      </c>
      <c r="GW24" s="16">
        <f t="shared" si="20"/>
        <v>0</v>
      </c>
      <c r="GX24" s="16"/>
      <c r="GY24" s="16"/>
      <c r="GZ24" s="16"/>
      <c r="HA24" s="16"/>
      <c r="HB24" s="16"/>
      <c r="HC24" s="16"/>
      <c r="HD24" s="16">
        <v>15000</v>
      </c>
      <c r="HE24" s="16">
        <v>0</v>
      </c>
      <c r="HF24" s="16">
        <v>0</v>
      </c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7">
        <f t="shared" si="21"/>
        <v>60719.400000000009</v>
      </c>
      <c r="HZ24" s="17">
        <f t="shared" si="22"/>
        <v>27582.900000000005</v>
      </c>
      <c r="IA24" s="17">
        <f t="shared" si="23"/>
        <v>45.426832280951395</v>
      </c>
      <c r="IB24" s="16">
        <v>4484.1000000000004</v>
      </c>
      <c r="IC24" s="16">
        <v>2783</v>
      </c>
      <c r="ID24" s="16">
        <f t="shared" si="24"/>
        <v>62.063736312749484</v>
      </c>
      <c r="IE24" s="16">
        <v>1208.2</v>
      </c>
      <c r="IF24" s="16">
        <v>713.2</v>
      </c>
      <c r="IG24" s="16">
        <f t="shared" si="25"/>
        <v>59.029961926833309</v>
      </c>
      <c r="IH24" s="16">
        <v>560.79999999999995</v>
      </c>
      <c r="II24" s="16">
        <v>307.2</v>
      </c>
      <c r="IJ24" s="16">
        <f t="shared" si="26"/>
        <v>54.77888730385164</v>
      </c>
      <c r="IK24" s="16">
        <v>1.6</v>
      </c>
      <c r="IL24" s="16">
        <v>0</v>
      </c>
      <c r="IM24" s="16">
        <f t="shared" si="27"/>
        <v>0</v>
      </c>
      <c r="IN24" s="16">
        <v>549.20000000000005</v>
      </c>
      <c r="IO24" s="16">
        <v>355</v>
      </c>
      <c r="IP24" s="16">
        <f t="shared" si="28"/>
        <v>64.639475600873993</v>
      </c>
      <c r="IQ24" s="16">
        <v>928.6</v>
      </c>
      <c r="IR24" s="16">
        <v>0</v>
      </c>
      <c r="IS24" s="16">
        <f t="shared" si="29"/>
        <v>0</v>
      </c>
      <c r="IT24" s="16">
        <v>1534.2</v>
      </c>
      <c r="IU24" s="16">
        <v>0</v>
      </c>
      <c r="IV24" s="16">
        <v>0</v>
      </c>
      <c r="IW24" s="16"/>
      <c r="IX24" s="16"/>
      <c r="IY24" s="16"/>
      <c r="IZ24" s="16">
        <v>12959.4</v>
      </c>
      <c r="JA24" s="16">
        <v>9306.6</v>
      </c>
      <c r="JB24" s="16">
        <f t="shared" si="31"/>
        <v>71.813509884716893</v>
      </c>
      <c r="JC24" s="16">
        <v>130414.39999999999</v>
      </c>
      <c r="JD24" s="16">
        <v>82718.7</v>
      </c>
      <c r="JE24" s="16">
        <f t="shared" si="32"/>
        <v>63.427581616753983</v>
      </c>
      <c r="JF24" s="16">
        <v>1492</v>
      </c>
      <c r="JG24" s="16">
        <v>885</v>
      </c>
      <c r="JH24" s="16">
        <f t="shared" si="33"/>
        <v>59.316353887399465</v>
      </c>
      <c r="JI24" s="16">
        <v>0.1</v>
      </c>
      <c r="JJ24" s="16">
        <v>0</v>
      </c>
      <c r="JK24" s="16">
        <f t="shared" si="34"/>
        <v>0</v>
      </c>
      <c r="JL24" s="16">
        <v>295.2</v>
      </c>
      <c r="JM24" s="16">
        <v>209.4</v>
      </c>
      <c r="JN24" s="16">
        <f t="shared" si="35"/>
        <v>70.934959349593498</v>
      </c>
      <c r="JO24" s="16">
        <v>14355.6</v>
      </c>
      <c r="JP24" s="16">
        <v>11963</v>
      </c>
      <c r="JQ24" s="16">
        <f t="shared" si="36"/>
        <v>83.333333333333329</v>
      </c>
      <c r="JR24" s="16"/>
      <c r="JS24" s="16"/>
      <c r="JT24" s="16"/>
      <c r="JU24" s="16">
        <v>52.8</v>
      </c>
      <c r="JV24" s="16">
        <v>26.3</v>
      </c>
      <c r="JW24" s="16">
        <f t="shared" si="37"/>
        <v>49.810606060606069</v>
      </c>
      <c r="JX24" s="16">
        <v>11.8</v>
      </c>
      <c r="JY24" s="16">
        <v>0</v>
      </c>
      <c r="JZ24" s="16">
        <f t="shared" si="38"/>
        <v>0</v>
      </c>
      <c r="KA24" s="16"/>
      <c r="KB24" s="16"/>
      <c r="KC24" s="16"/>
      <c r="KD24" s="16">
        <v>1118.5</v>
      </c>
      <c r="KE24" s="16">
        <v>882.4</v>
      </c>
      <c r="KF24" s="16">
        <f t="shared" si="39"/>
        <v>78.891372373714802</v>
      </c>
      <c r="KG24" s="16"/>
      <c r="KH24" s="16"/>
      <c r="KI24" s="16"/>
      <c r="KJ24" s="17">
        <f t="shared" si="4"/>
        <v>169966.5</v>
      </c>
      <c r="KK24" s="17">
        <f t="shared" si="5"/>
        <v>110149.79999999999</v>
      </c>
      <c r="KL24" s="17">
        <f t="shared" si="40"/>
        <v>64.806770745999941</v>
      </c>
      <c r="KM24" s="16"/>
      <c r="KN24" s="16"/>
      <c r="KO24" s="16"/>
      <c r="KP24" s="16"/>
      <c r="KQ24" s="16"/>
      <c r="KR24" s="16"/>
      <c r="KS24" s="16"/>
      <c r="KT24" s="16"/>
      <c r="KU24" s="16"/>
      <c r="KV24" s="16">
        <v>15000</v>
      </c>
      <c r="KW24" s="16">
        <v>0</v>
      </c>
      <c r="KX24" s="16">
        <f t="shared" si="55"/>
        <v>0</v>
      </c>
      <c r="KY24" s="16">
        <v>345</v>
      </c>
      <c r="KZ24" s="16">
        <v>0</v>
      </c>
      <c r="LA24" s="16">
        <f t="shared" si="42"/>
        <v>0</v>
      </c>
      <c r="LB24" s="16"/>
      <c r="LC24" s="16"/>
      <c r="LD24" s="16"/>
      <c r="LE24" s="17">
        <f t="shared" si="43"/>
        <v>15345</v>
      </c>
      <c r="LF24" s="17">
        <f t="shared" si="44"/>
        <v>0</v>
      </c>
      <c r="LG24" s="17">
        <v>0</v>
      </c>
      <c r="LH24" s="18">
        <f t="shared" si="6"/>
        <v>269233.5</v>
      </c>
      <c r="LI24" s="18">
        <f t="shared" si="7"/>
        <v>157068.70000000001</v>
      </c>
      <c r="LJ24" s="18">
        <f t="shared" si="46"/>
        <v>58.339211130858537</v>
      </c>
    </row>
    <row r="25" spans="1:322" s="19" customFormat="1" ht="23.25" customHeight="1">
      <c r="A25" s="15" t="s">
        <v>111</v>
      </c>
      <c r="B25" s="16">
        <v>5255.2</v>
      </c>
      <c r="C25" s="16">
        <v>4379</v>
      </c>
      <c r="D25" s="16">
        <f t="shared" si="8"/>
        <v>83.326990409499174</v>
      </c>
      <c r="E25" s="16">
        <v>25813.599999999999</v>
      </c>
      <c r="F25" s="16">
        <v>21796.5</v>
      </c>
      <c r="G25" s="16">
        <f t="shared" si="9"/>
        <v>84.438048160659505</v>
      </c>
      <c r="H25" s="17">
        <f t="shared" si="0"/>
        <v>31068.799999999999</v>
      </c>
      <c r="I25" s="17">
        <f t="shared" si="1"/>
        <v>26175.5</v>
      </c>
      <c r="J25" s="17">
        <f t="shared" si="10"/>
        <v>84.250115871871458</v>
      </c>
      <c r="K25" s="16">
        <v>2541.1</v>
      </c>
      <c r="L25" s="16">
        <v>1139.2</v>
      </c>
      <c r="M25" s="16">
        <f t="shared" si="2"/>
        <v>44.830978710007479</v>
      </c>
      <c r="N25" s="16">
        <v>9435.1</v>
      </c>
      <c r="O25" s="16">
        <v>0</v>
      </c>
      <c r="P25" s="16">
        <f t="shared" si="11"/>
        <v>0</v>
      </c>
      <c r="Q25" s="16"/>
      <c r="R25" s="16"/>
      <c r="S25" s="16"/>
      <c r="T25" s="16">
        <v>14802.4</v>
      </c>
      <c r="U25" s="16">
        <v>9845.6</v>
      </c>
      <c r="V25" s="16">
        <f t="shared" si="3"/>
        <v>66.513538345133227</v>
      </c>
      <c r="W25" s="16">
        <v>1654.3</v>
      </c>
      <c r="X25" s="16">
        <v>1062.5</v>
      </c>
      <c r="Y25" s="16">
        <f t="shared" si="12"/>
        <v>64.226561083237627</v>
      </c>
      <c r="Z25" s="16"/>
      <c r="AA25" s="16"/>
      <c r="AB25" s="16"/>
      <c r="AC25" s="16">
        <v>290</v>
      </c>
      <c r="AD25" s="16">
        <v>290</v>
      </c>
      <c r="AE25" s="16">
        <f t="shared" si="13"/>
        <v>100</v>
      </c>
      <c r="AF25" s="16"/>
      <c r="AG25" s="16"/>
      <c r="AH25" s="16"/>
      <c r="AI25" s="16"/>
      <c r="AJ25" s="16"/>
      <c r="AK25" s="16"/>
      <c r="AL25" s="16"/>
      <c r="AM25" s="16"/>
      <c r="AN25" s="16"/>
      <c r="AO25" s="16">
        <v>5459.5</v>
      </c>
      <c r="AP25" s="16">
        <v>1276.8</v>
      </c>
      <c r="AQ25" s="16">
        <f t="shared" si="53"/>
        <v>23.386757029031962</v>
      </c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>
        <v>14554.8</v>
      </c>
      <c r="BZ25" s="16">
        <v>0</v>
      </c>
      <c r="CA25" s="16">
        <v>0</v>
      </c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>
        <v>4489.7</v>
      </c>
      <c r="DM25" s="16">
        <v>4489.7</v>
      </c>
      <c r="DN25" s="16">
        <f t="shared" si="15"/>
        <v>100</v>
      </c>
      <c r="DO25" s="16"/>
      <c r="DP25" s="16"/>
      <c r="DQ25" s="16"/>
      <c r="DR25" s="16">
        <v>6.1</v>
      </c>
      <c r="DS25" s="16">
        <v>6.1</v>
      </c>
      <c r="DT25" s="16">
        <f t="shared" si="16"/>
        <v>100</v>
      </c>
      <c r="DU25" s="16"/>
      <c r="DV25" s="16"/>
      <c r="DW25" s="16"/>
      <c r="DX25" s="16"/>
      <c r="DY25" s="16"/>
      <c r="DZ25" s="16"/>
      <c r="EA25" s="16">
        <v>1568.6</v>
      </c>
      <c r="EB25" s="16">
        <v>415.6</v>
      </c>
      <c r="EC25" s="16">
        <f t="shared" si="17"/>
        <v>26.494963661864084</v>
      </c>
      <c r="ED25" s="16"/>
      <c r="EE25" s="16"/>
      <c r="EF25" s="16"/>
      <c r="EG25" s="16"/>
      <c r="EH25" s="16"/>
      <c r="EI25" s="16"/>
      <c r="EJ25" s="16"/>
      <c r="EK25" s="16"/>
      <c r="EL25" s="16"/>
      <c r="EM25" s="16">
        <v>972.4</v>
      </c>
      <c r="EN25" s="16">
        <v>972.4</v>
      </c>
      <c r="EO25" s="16">
        <f t="shared" si="18"/>
        <v>100</v>
      </c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>
        <v>75</v>
      </c>
      <c r="GG25" s="16">
        <v>75</v>
      </c>
      <c r="GH25" s="16">
        <f t="shared" si="19"/>
        <v>100</v>
      </c>
      <c r="GI25" s="16"/>
      <c r="GJ25" s="16"/>
      <c r="GK25" s="16"/>
      <c r="GL25" s="16"/>
      <c r="GM25" s="16"/>
      <c r="GN25" s="16"/>
      <c r="GO25" s="16"/>
      <c r="GP25" s="16"/>
      <c r="GQ25" s="16"/>
      <c r="GR25" s="16">
        <v>693.6</v>
      </c>
      <c r="GS25" s="16">
        <v>0</v>
      </c>
      <c r="GT25" s="16">
        <v>0</v>
      </c>
      <c r="GU25" s="16">
        <v>3666.9</v>
      </c>
      <c r="GV25" s="16">
        <v>0</v>
      </c>
      <c r="GW25" s="16">
        <f t="shared" si="20"/>
        <v>0</v>
      </c>
      <c r="GX25" s="16"/>
      <c r="GY25" s="16"/>
      <c r="GZ25" s="16"/>
      <c r="HA25" s="16"/>
      <c r="HB25" s="16"/>
      <c r="HC25" s="16"/>
      <c r="HD25" s="16"/>
      <c r="HE25" s="16"/>
      <c r="HF25" s="16"/>
      <c r="HG25" s="16">
        <v>26000</v>
      </c>
      <c r="HH25" s="16">
        <v>0</v>
      </c>
      <c r="HI25" s="16">
        <v>0</v>
      </c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7">
        <f t="shared" si="21"/>
        <v>86209.5</v>
      </c>
      <c r="HZ25" s="17">
        <f t="shared" si="22"/>
        <v>19572.899999999998</v>
      </c>
      <c r="IA25" s="17">
        <f t="shared" si="23"/>
        <v>22.703878342874042</v>
      </c>
      <c r="IB25" s="16">
        <v>3406.2</v>
      </c>
      <c r="IC25" s="16">
        <v>2392.9</v>
      </c>
      <c r="ID25" s="16">
        <f t="shared" si="24"/>
        <v>70.251306441195467</v>
      </c>
      <c r="IE25" s="16">
        <v>980.7</v>
      </c>
      <c r="IF25" s="16">
        <v>600.79999999999995</v>
      </c>
      <c r="IG25" s="16">
        <f t="shared" si="25"/>
        <v>61.262363617824001</v>
      </c>
      <c r="IH25" s="16">
        <v>428.9</v>
      </c>
      <c r="II25" s="16">
        <v>160.19999999999999</v>
      </c>
      <c r="IJ25" s="16">
        <f t="shared" si="26"/>
        <v>37.351363954301704</v>
      </c>
      <c r="IK25" s="16">
        <v>1.3</v>
      </c>
      <c r="IL25" s="16">
        <v>0</v>
      </c>
      <c r="IM25" s="16">
        <f t="shared" si="27"/>
        <v>0</v>
      </c>
      <c r="IN25" s="16">
        <v>549.20000000000005</v>
      </c>
      <c r="IO25" s="16">
        <v>409.8</v>
      </c>
      <c r="IP25" s="16">
        <f t="shared" si="28"/>
        <v>74.617625637290601</v>
      </c>
      <c r="IQ25" s="16">
        <v>928.6</v>
      </c>
      <c r="IR25" s="16">
        <v>928.6</v>
      </c>
      <c r="IS25" s="16">
        <f t="shared" si="29"/>
        <v>100</v>
      </c>
      <c r="IT25" s="16"/>
      <c r="IU25" s="16"/>
      <c r="IV25" s="16"/>
      <c r="IW25" s="16">
        <v>192.9</v>
      </c>
      <c r="IX25" s="16">
        <v>192.9</v>
      </c>
      <c r="IY25" s="16">
        <f t="shared" si="30"/>
        <v>100</v>
      </c>
      <c r="IZ25" s="16">
        <v>26041</v>
      </c>
      <c r="JA25" s="16">
        <v>18313.7</v>
      </c>
      <c r="JB25" s="16">
        <f t="shared" si="31"/>
        <v>70.326408356053918</v>
      </c>
      <c r="JC25" s="16">
        <v>83759.600000000006</v>
      </c>
      <c r="JD25" s="16">
        <v>55551.4</v>
      </c>
      <c r="JE25" s="16">
        <f t="shared" si="32"/>
        <v>66.322427518756058</v>
      </c>
      <c r="JF25" s="16">
        <v>1422.4</v>
      </c>
      <c r="JG25" s="16">
        <v>779.6</v>
      </c>
      <c r="JH25" s="16">
        <f t="shared" si="33"/>
        <v>54.808773903262086</v>
      </c>
      <c r="JI25" s="16">
        <v>0.1</v>
      </c>
      <c r="JJ25" s="16">
        <v>0</v>
      </c>
      <c r="JK25" s="16">
        <f t="shared" si="34"/>
        <v>0</v>
      </c>
      <c r="JL25" s="16">
        <v>295.2</v>
      </c>
      <c r="JM25" s="16">
        <v>257.5</v>
      </c>
      <c r="JN25" s="16">
        <f t="shared" si="35"/>
        <v>87.228997289972895</v>
      </c>
      <c r="JO25" s="16">
        <v>12264.3</v>
      </c>
      <c r="JP25" s="16">
        <v>10220</v>
      </c>
      <c r="JQ25" s="16">
        <f t="shared" si="36"/>
        <v>83.331294896569716</v>
      </c>
      <c r="JR25" s="16"/>
      <c r="JS25" s="16"/>
      <c r="JT25" s="16"/>
      <c r="JU25" s="16">
        <v>52.8</v>
      </c>
      <c r="JV25" s="16">
        <v>21.8</v>
      </c>
      <c r="JW25" s="16">
        <f t="shared" si="37"/>
        <v>41.287878787878789</v>
      </c>
      <c r="JX25" s="16">
        <v>4.4000000000000004</v>
      </c>
      <c r="JY25" s="16">
        <v>0</v>
      </c>
      <c r="JZ25" s="16">
        <f t="shared" si="38"/>
        <v>0</v>
      </c>
      <c r="KA25" s="16"/>
      <c r="KB25" s="16"/>
      <c r="KC25" s="16"/>
      <c r="KD25" s="16">
        <v>838.9</v>
      </c>
      <c r="KE25" s="16">
        <v>617.5</v>
      </c>
      <c r="KF25" s="16">
        <f t="shared" si="39"/>
        <v>73.608296578853256</v>
      </c>
      <c r="KG25" s="16"/>
      <c r="KH25" s="16"/>
      <c r="KI25" s="16"/>
      <c r="KJ25" s="17">
        <f t="shared" si="4"/>
        <v>131166.5</v>
      </c>
      <c r="KK25" s="17">
        <f t="shared" si="5"/>
        <v>90446.700000000012</v>
      </c>
      <c r="KL25" s="17">
        <f t="shared" si="40"/>
        <v>68.955640350241879</v>
      </c>
      <c r="KM25" s="16"/>
      <c r="KN25" s="16"/>
      <c r="KO25" s="16"/>
      <c r="KP25" s="16">
        <v>75.3</v>
      </c>
      <c r="KQ25" s="16">
        <v>37.299999999999997</v>
      </c>
      <c r="KR25" s="16">
        <f t="shared" si="41"/>
        <v>49.535192563081011</v>
      </c>
      <c r="KS25" s="16"/>
      <c r="KT25" s="16"/>
      <c r="KU25" s="16"/>
      <c r="KV25" s="16"/>
      <c r="KW25" s="16"/>
      <c r="KX25" s="16"/>
      <c r="KY25" s="16">
        <v>270</v>
      </c>
      <c r="KZ25" s="16">
        <v>0</v>
      </c>
      <c r="LA25" s="16">
        <f t="shared" si="42"/>
        <v>0</v>
      </c>
      <c r="LB25" s="16"/>
      <c r="LC25" s="16"/>
      <c r="LD25" s="16"/>
      <c r="LE25" s="17">
        <f t="shared" si="43"/>
        <v>345.3</v>
      </c>
      <c r="LF25" s="17">
        <f t="shared" si="44"/>
        <v>37.299999999999997</v>
      </c>
      <c r="LG25" s="17">
        <f t="shared" si="45"/>
        <v>10.802200984651027</v>
      </c>
      <c r="LH25" s="18">
        <f t="shared" si="6"/>
        <v>248790.09999999998</v>
      </c>
      <c r="LI25" s="18">
        <f t="shared" si="7"/>
        <v>136232.4</v>
      </c>
      <c r="LJ25" s="18">
        <f t="shared" si="46"/>
        <v>54.757966655425605</v>
      </c>
    </row>
    <row r="26" spans="1:322" s="12" customFormat="1" ht="23.25" customHeight="1">
      <c r="A26" s="15" t="s">
        <v>112</v>
      </c>
      <c r="B26" s="16">
        <v>6741.9</v>
      </c>
      <c r="C26" s="16">
        <v>5618</v>
      </c>
      <c r="D26" s="16">
        <f t="shared" si="8"/>
        <v>83.329625179845451</v>
      </c>
      <c r="E26" s="16"/>
      <c r="F26" s="16"/>
      <c r="G26" s="16"/>
      <c r="H26" s="17">
        <f t="shared" si="0"/>
        <v>6741.9</v>
      </c>
      <c r="I26" s="17">
        <f t="shared" si="1"/>
        <v>5618</v>
      </c>
      <c r="J26" s="17">
        <f t="shared" si="10"/>
        <v>83.329625179845451</v>
      </c>
      <c r="K26" s="16">
        <v>2541.1</v>
      </c>
      <c r="L26" s="16">
        <v>0</v>
      </c>
      <c r="M26" s="16">
        <f t="shared" si="2"/>
        <v>0</v>
      </c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>
        <v>18907.5</v>
      </c>
      <c r="AA26" s="16">
        <v>4769</v>
      </c>
      <c r="AB26" s="16">
        <f>SUM(AA26/Z26*100)</f>
        <v>25.22279518709507</v>
      </c>
      <c r="AC26" s="16">
        <v>3844.2</v>
      </c>
      <c r="AD26" s="16">
        <v>0</v>
      </c>
      <c r="AE26" s="16">
        <f t="shared" si="13"/>
        <v>0</v>
      </c>
      <c r="AF26" s="16">
        <v>16511.900000000001</v>
      </c>
      <c r="AG26" s="16">
        <v>10372.299999999999</v>
      </c>
      <c r="AH26" s="16">
        <f>SUM(AG26/AF26*100)</f>
        <v>62.817119774223428</v>
      </c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>
        <v>20000</v>
      </c>
      <c r="AV26" s="16">
        <v>20000</v>
      </c>
      <c r="AW26" s="16">
        <f t="shared" si="47"/>
        <v>100</v>
      </c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>
        <v>14.399999999999999</v>
      </c>
      <c r="DS26" s="16">
        <v>14.399999999999999</v>
      </c>
      <c r="DT26" s="16">
        <f t="shared" si="16"/>
        <v>100</v>
      </c>
      <c r="DU26" s="16"/>
      <c r="DV26" s="16"/>
      <c r="DW26" s="16"/>
      <c r="DX26" s="16"/>
      <c r="DY26" s="16"/>
      <c r="DZ26" s="16"/>
      <c r="EA26" s="16">
        <v>500</v>
      </c>
      <c r="EB26" s="16">
        <v>289.39999999999998</v>
      </c>
      <c r="EC26" s="16">
        <f t="shared" si="17"/>
        <v>57.879999999999995</v>
      </c>
      <c r="ED26" s="16">
        <v>1172</v>
      </c>
      <c r="EE26" s="16">
        <v>0</v>
      </c>
      <c r="EF26" s="16">
        <f t="shared" ref="EF26:EF33" si="56">SUM(EE26/ED26*100)</f>
        <v>0</v>
      </c>
      <c r="EG26" s="16">
        <v>168</v>
      </c>
      <c r="EH26" s="16">
        <v>0</v>
      </c>
      <c r="EI26" s="16">
        <f t="shared" ref="EI26:EI31" si="57">SUM(EH26/EG26*100)</f>
        <v>0</v>
      </c>
      <c r="EJ26" s="16"/>
      <c r="EK26" s="16"/>
      <c r="EL26" s="16"/>
      <c r="EM26" s="16"/>
      <c r="EN26" s="16"/>
      <c r="EO26" s="16"/>
      <c r="EP26" s="16">
        <f>5031.8+7507.1+565</f>
        <v>13103.900000000001</v>
      </c>
      <c r="EQ26" s="16">
        <v>0</v>
      </c>
      <c r="ER26" s="16">
        <f t="shared" ref="ER26:ER31" si="58">SUM(EQ26/EP26*100)</f>
        <v>0</v>
      </c>
      <c r="ES26" s="16">
        <v>841.7</v>
      </c>
      <c r="ET26" s="16">
        <v>0</v>
      </c>
      <c r="EU26" s="16">
        <f>SUM(ET26/ES26*100)</f>
        <v>0</v>
      </c>
      <c r="EV26" s="16"/>
      <c r="EW26" s="16"/>
      <c r="EX26" s="16"/>
      <c r="EY26" s="16"/>
      <c r="EZ26" s="16"/>
      <c r="FA26" s="16"/>
      <c r="FB26" s="16"/>
      <c r="FC26" s="16"/>
      <c r="FD26" s="16"/>
      <c r="FE26" s="16">
        <v>593.20000000000005</v>
      </c>
      <c r="FF26" s="16">
        <v>0</v>
      </c>
      <c r="FG26" s="16">
        <v>0</v>
      </c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>
        <v>2856.4</v>
      </c>
      <c r="GS26" s="16">
        <v>0</v>
      </c>
      <c r="GT26" s="16">
        <v>0</v>
      </c>
      <c r="GU26" s="16">
        <v>4032.5</v>
      </c>
      <c r="GV26" s="16">
        <v>0</v>
      </c>
      <c r="GW26" s="16">
        <f t="shared" si="20"/>
        <v>0</v>
      </c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7">
        <f t="shared" si="21"/>
        <v>85086.799999999988</v>
      </c>
      <c r="HZ26" s="17">
        <f t="shared" si="22"/>
        <v>35445.100000000006</v>
      </c>
      <c r="IA26" s="17">
        <f t="shared" si="23"/>
        <v>41.657577908676799</v>
      </c>
      <c r="IB26" s="16"/>
      <c r="IC26" s="16"/>
      <c r="ID26" s="16"/>
      <c r="IE26" s="16"/>
      <c r="IF26" s="16"/>
      <c r="IG26" s="16"/>
      <c r="IH26" s="16">
        <v>1160.2</v>
      </c>
      <c r="II26" s="16">
        <v>251.4</v>
      </c>
      <c r="IJ26" s="16">
        <f t="shared" si="26"/>
        <v>21.668677814169971</v>
      </c>
      <c r="IK26" s="16">
        <v>1.7</v>
      </c>
      <c r="IL26" s="16">
        <v>0.9</v>
      </c>
      <c r="IM26" s="16">
        <f t="shared" si="27"/>
        <v>52.941176470588239</v>
      </c>
      <c r="IN26" s="16">
        <v>549.20000000000005</v>
      </c>
      <c r="IO26" s="16">
        <v>318.5</v>
      </c>
      <c r="IP26" s="16">
        <f t="shared" si="28"/>
        <v>57.993445010924979</v>
      </c>
      <c r="IQ26" s="16">
        <v>1911.4</v>
      </c>
      <c r="IR26" s="16">
        <v>1911.4</v>
      </c>
      <c r="IS26" s="16">
        <f t="shared" si="29"/>
        <v>100</v>
      </c>
      <c r="IT26" s="16"/>
      <c r="IU26" s="16"/>
      <c r="IV26" s="16"/>
      <c r="IW26" s="16">
        <v>144.6</v>
      </c>
      <c r="IX26" s="16">
        <v>111.9</v>
      </c>
      <c r="IY26" s="16">
        <f t="shared" si="30"/>
        <v>77.385892116182575</v>
      </c>
      <c r="IZ26" s="16">
        <v>84029.6</v>
      </c>
      <c r="JA26" s="16">
        <v>65799.5</v>
      </c>
      <c r="JB26" s="16">
        <f t="shared" si="31"/>
        <v>78.305144853718218</v>
      </c>
      <c r="JC26" s="16">
        <v>109162.8</v>
      </c>
      <c r="JD26" s="16">
        <v>82008.7</v>
      </c>
      <c r="JE26" s="16">
        <f t="shared" si="32"/>
        <v>75.125134203226736</v>
      </c>
      <c r="JF26" s="16">
        <v>3505.7</v>
      </c>
      <c r="JG26" s="16">
        <v>947</v>
      </c>
      <c r="JH26" s="16">
        <f t="shared" si="33"/>
        <v>27.013150012836242</v>
      </c>
      <c r="JI26" s="16">
        <v>0.9</v>
      </c>
      <c r="JJ26" s="16">
        <v>0.4</v>
      </c>
      <c r="JK26" s="16">
        <f t="shared" si="34"/>
        <v>44.44444444444445</v>
      </c>
      <c r="JL26" s="16">
        <v>590.6</v>
      </c>
      <c r="JM26" s="16">
        <v>353.5</v>
      </c>
      <c r="JN26" s="16">
        <f t="shared" si="35"/>
        <v>59.854385370809347</v>
      </c>
      <c r="JO26" s="16"/>
      <c r="JP26" s="16"/>
      <c r="JQ26" s="16"/>
      <c r="JR26" s="16"/>
      <c r="JS26" s="16"/>
      <c r="JT26" s="16"/>
      <c r="JU26" s="16">
        <v>79</v>
      </c>
      <c r="JV26" s="16">
        <v>36.299999999999997</v>
      </c>
      <c r="JW26" s="16">
        <f t="shared" si="37"/>
        <v>45.949367088607588</v>
      </c>
      <c r="JX26" s="16">
        <v>8.8000000000000007</v>
      </c>
      <c r="JY26" s="16">
        <v>0</v>
      </c>
      <c r="JZ26" s="16">
        <f t="shared" si="38"/>
        <v>0</v>
      </c>
      <c r="KA26" s="16">
        <v>300</v>
      </c>
      <c r="KB26" s="16">
        <v>300</v>
      </c>
      <c r="KC26" s="16">
        <f t="shared" si="49"/>
        <v>100</v>
      </c>
      <c r="KD26" s="16"/>
      <c r="KE26" s="16"/>
      <c r="KF26" s="16"/>
      <c r="KG26" s="16"/>
      <c r="KH26" s="16"/>
      <c r="KI26" s="16"/>
      <c r="KJ26" s="17">
        <f t="shared" si="4"/>
        <v>201444.5</v>
      </c>
      <c r="KK26" s="17">
        <f t="shared" si="5"/>
        <v>152039.49999999997</v>
      </c>
      <c r="KL26" s="17">
        <f t="shared" si="40"/>
        <v>75.474634452665612</v>
      </c>
      <c r="KM26" s="16"/>
      <c r="KN26" s="16"/>
      <c r="KO26" s="16"/>
      <c r="KP26" s="16"/>
      <c r="KQ26" s="16"/>
      <c r="KR26" s="16"/>
      <c r="KS26" s="16"/>
      <c r="KT26" s="16"/>
      <c r="KU26" s="16"/>
      <c r="KV26" s="16"/>
      <c r="KW26" s="16"/>
      <c r="KX26" s="16"/>
      <c r="KY26" s="16"/>
      <c r="KZ26" s="16"/>
      <c r="LA26" s="16"/>
      <c r="LB26" s="16"/>
      <c r="LC26" s="16"/>
      <c r="LD26" s="16"/>
      <c r="LE26" s="17">
        <f t="shared" si="43"/>
        <v>0</v>
      </c>
      <c r="LF26" s="17">
        <f t="shared" si="44"/>
        <v>0</v>
      </c>
      <c r="LG26" s="17">
        <v>0</v>
      </c>
      <c r="LH26" s="18">
        <f t="shared" si="6"/>
        <v>293273.19999999995</v>
      </c>
      <c r="LI26" s="18">
        <f t="shared" si="7"/>
        <v>193102.59999999998</v>
      </c>
      <c r="LJ26" s="18">
        <f t="shared" si="46"/>
        <v>65.843929823795705</v>
      </c>
    </row>
    <row r="27" spans="1:322" s="12" customFormat="1" ht="23.25" customHeight="1">
      <c r="A27" s="15" t="s">
        <v>113</v>
      </c>
      <c r="B27" s="16">
        <v>3826.3</v>
      </c>
      <c r="C27" s="16">
        <v>3189</v>
      </c>
      <c r="D27" s="16">
        <f t="shared" si="8"/>
        <v>83.344222878498812</v>
      </c>
      <c r="E27" s="16"/>
      <c r="F27" s="16"/>
      <c r="G27" s="16"/>
      <c r="H27" s="17">
        <f t="shared" si="0"/>
        <v>3826.3</v>
      </c>
      <c r="I27" s="17">
        <f t="shared" si="1"/>
        <v>3189</v>
      </c>
      <c r="J27" s="17">
        <f t="shared" si="10"/>
        <v>83.344222878498812</v>
      </c>
      <c r="K27" s="16">
        <v>12197.2</v>
      </c>
      <c r="L27" s="16">
        <v>7438.9</v>
      </c>
      <c r="M27" s="16">
        <f t="shared" si="2"/>
        <v>60.988587544682382</v>
      </c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>
        <v>10661.8</v>
      </c>
      <c r="AA27" s="16">
        <v>10661.8</v>
      </c>
      <c r="AB27" s="16">
        <f>SUM(AA27/Z27*100)</f>
        <v>100</v>
      </c>
      <c r="AC27" s="16">
        <v>6649.8</v>
      </c>
      <c r="AD27" s="16">
        <v>5020.6000000000004</v>
      </c>
      <c r="AE27" s="16">
        <f t="shared" si="13"/>
        <v>75.500015038046257</v>
      </c>
      <c r="AF27" s="16">
        <v>20645.400000000001</v>
      </c>
      <c r="AG27" s="16">
        <v>0</v>
      </c>
      <c r="AH27" s="16">
        <f t="shared" ref="AH27:AH33" si="59">SUM(AG27/AF27*100)</f>
        <v>0</v>
      </c>
      <c r="AI27" s="16"/>
      <c r="AJ27" s="16"/>
      <c r="AK27" s="16"/>
      <c r="AL27" s="16"/>
      <c r="AM27" s="16"/>
      <c r="AN27" s="16"/>
      <c r="AO27" s="16">
        <f>337.6+219.8</f>
        <v>557.40000000000009</v>
      </c>
      <c r="AP27" s="16">
        <v>0</v>
      </c>
      <c r="AQ27" s="16">
        <f t="shared" si="53"/>
        <v>0</v>
      </c>
      <c r="AR27" s="16"/>
      <c r="AS27" s="16"/>
      <c r="AT27" s="16"/>
      <c r="AU27" s="16"/>
      <c r="AV27" s="16"/>
      <c r="AW27" s="16"/>
      <c r="AX27" s="16">
        <v>162000</v>
      </c>
      <c r="AY27" s="16">
        <v>0</v>
      </c>
      <c r="AZ27" s="16">
        <v>0</v>
      </c>
      <c r="BA27" s="16">
        <v>169354.6</v>
      </c>
      <c r="BB27" s="16">
        <v>0</v>
      </c>
      <c r="BC27" s="16">
        <v>0</v>
      </c>
      <c r="BD27" s="16">
        <v>177000</v>
      </c>
      <c r="BE27" s="16">
        <v>0</v>
      </c>
      <c r="BF27" s="16">
        <v>0</v>
      </c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>
        <v>18.600000000000001</v>
      </c>
      <c r="DS27" s="16">
        <v>18.600000000000001</v>
      </c>
      <c r="DT27" s="16">
        <f t="shared" si="16"/>
        <v>100</v>
      </c>
      <c r="DU27" s="16"/>
      <c r="DV27" s="16"/>
      <c r="DW27" s="16"/>
      <c r="DX27" s="16"/>
      <c r="DY27" s="16"/>
      <c r="DZ27" s="16"/>
      <c r="EA27" s="16"/>
      <c r="EB27" s="16"/>
      <c r="EC27" s="16"/>
      <c r="ED27" s="16">
        <v>1172.4000000000001</v>
      </c>
      <c r="EE27" s="16">
        <v>412.4</v>
      </c>
      <c r="EF27" s="16">
        <f t="shared" si="56"/>
        <v>35.175707949505288</v>
      </c>
      <c r="EG27" s="16">
        <v>167.5</v>
      </c>
      <c r="EH27" s="16">
        <v>0</v>
      </c>
      <c r="EI27" s="16">
        <f t="shared" si="57"/>
        <v>0</v>
      </c>
      <c r="EJ27" s="16"/>
      <c r="EK27" s="16"/>
      <c r="EL27" s="16"/>
      <c r="EM27" s="16"/>
      <c r="EN27" s="16"/>
      <c r="EO27" s="16"/>
      <c r="EP27" s="16">
        <f>10092.3+15056.8+1133.3</f>
        <v>26282.399999999998</v>
      </c>
      <c r="EQ27" s="16">
        <v>0</v>
      </c>
      <c r="ER27" s="16">
        <f t="shared" si="58"/>
        <v>0</v>
      </c>
      <c r="ES27" s="16">
        <v>1085.3</v>
      </c>
      <c r="ET27" s="16">
        <v>0</v>
      </c>
      <c r="EU27" s="16">
        <f t="shared" ref="EU27:EU33" si="60">SUM(ET27/ES27*100)</f>
        <v>0</v>
      </c>
      <c r="EV27" s="16"/>
      <c r="EW27" s="16"/>
      <c r="EX27" s="16"/>
      <c r="EY27" s="16">
        <v>16129</v>
      </c>
      <c r="EZ27" s="16">
        <v>0</v>
      </c>
      <c r="FA27" s="16">
        <v>0</v>
      </c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>
        <v>3316.9</v>
      </c>
      <c r="FR27" s="16">
        <v>0</v>
      </c>
      <c r="FS27" s="16">
        <v>0</v>
      </c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>
        <v>10752.7</v>
      </c>
      <c r="GJ27" s="16">
        <v>0</v>
      </c>
      <c r="GK27" s="16">
        <f>SUM(GJ27/GI27*100)</f>
        <v>0</v>
      </c>
      <c r="GL27" s="16"/>
      <c r="GM27" s="16"/>
      <c r="GN27" s="16"/>
      <c r="GO27" s="16"/>
      <c r="GP27" s="16"/>
      <c r="GQ27" s="16"/>
      <c r="GR27" s="16">
        <v>3947.4</v>
      </c>
      <c r="GS27" s="16">
        <v>0</v>
      </c>
      <c r="GT27" s="16">
        <v>0</v>
      </c>
      <c r="GU27" s="16">
        <v>2842.4</v>
      </c>
      <c r="GV27" s="16">
        <v>0</v>
      </c>
      <c r="GW27" s="16">
        <f t="shared" si="20"/>
        <v>0</v>
      </c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7">
        <f t="shared" si="21"/>
        <v>624780.80000000005</v>
      </c>
      <c r="HZ27" s="17">
        <f t="shared" si="22"/>
        <v>23552.299999999996</v>
      </c>
      <c r="IA27" s="17">
        <f t="shared" si="23"/>
        <v>3.7696901057138752</v>
      </c>
      <c r="IB27" s="16"/>
      <c r="IC27" s="16"/>
      <c r="ID27" s="16"/>
      <c r="IE27" s="16"/>
      <c r="IF27" s="16"/>
      <c r="IG27" s="16"/>
      <c r="IH27" s="16">
        <v>1816.9</v>
      </c>
      <c r="II27" s="16">
        <v>831</v>
      </c>
      <c r="IJ27" s="16">
        <f t="shared" si="26"/>
        <v>45.737244757554073</v>
      </c>
      <c r="IK27" s="16">
        <v>3.4</v>
      </c>
      <c r="IL27" s="16">
        <v>1.7</v>
      </c>
      <c r="IM27" s="16">
        <f t="shared" si="27"/>
        <v>50</v>
      </c>
      <c r="IN27" s="16">
        <v>844.5</v>
      </c>
      <c r="IO27" s="16">
        <v>633.29999999999995</v>
      </c>
      <c r="IP27" s="16">
        <f t="shared" si="28"/>
        <v>74.991119005328585</v>
      </c>
      <c r="IQ27" s="16">
        <v>7645.4</v>
      </c>
      <c r="IR27" s="16">
        <v>3822.5</v>
      </c>
      <c r="IS27" s="16">
        <f t="shared" si="29"/>
        <v>49.997384047924243</v>
      </c>
      <c r="IT27" s="16">
        <v>3649</v>
      </c>
      <c r="IU27" s="16">
        <v>0</v>
      </c>
      <c r="IV27" s="16">
        <f t="shared" si="48"/>
        <v>0</v>
      </c>
      <c r="IW27" s="16">
        <v>315.3</v>
      </c>
      <c r="IX27" s="16">
        <v>315.3</v>
      </c>
      <c r="IY27" s="16">
        <f t="shared" si="30"/>
        <v>100</v>
      </c>
      <c r="IZ27" s="16">
        <v>123560</v>
      </c>
      <c r="JA27" s="16">
        <v>96836.800000000003</v>
      </c>
      <c r="JB27" s="16">
        <f t="shared" si="31"/>
        <v>78.37228876659114</v>
      </c>
      <c r="JC27" s="16">
        <v>164315.20000000001</v>
      </c>
      <c r="JD27" s="16">
        <v>122867.4</v>
      </c>
      <c r="JE27" s="16">
        <f t="shared" si="32"/>
        <v>74.775431609491989</v>
      </c>
      <c r="JF27" s="16">
        <v>4408.3</v>
      </c>
      <c r="JG27" s="16">
        <v>2281.5</v>
      </c>
      <c r="JH27" s="16">
        <f t="shared" si="33"/>
        <v>51.754644647596578</v>
      </c>
      <c r="JI27" s="16">
        <v>0.7</v>
      </c>
      <c r="JJ27" s="16">
        <v>0.5</v>
      </c>
      <c r="JK27" s="16">
        <f t="shared" si="34"/>
        <v>71.428571428571431</v>
      </c>
      <c r="JL27" s="16">
        <v>590.6</v>
      </c>
      <c r="JM27" s="16">
        <v>435.8</v>
      </c>
      <c r="JN27" s="16">
        <f t="shared" si="35"/>
        <v>73.789366745682358</v>
      </c>
      <c r="JO27" s="16"/>
      <c r="JP27" s="16"/>
      <c r="JQ27" s="16"/>
      <c r="JR27" s="16"/>
      <c r="JS27" s="16"/>
      <c r="JT27" s="16"/>
      <c r="JU27" s="16">
        <v>79</v>
      </c>
      <c r="JV27" s="16">
        <v>59.3</v>
      </c>
      <c r="JW27" s="16">
        <f t="shared" si="37"/>
        <v>75.063291139240505</v>
      </c>
      <c r="JX27" s="16">
        <v>41.1</v>
      </c>
      <c r="JY27" s="16">
        <v>41.1</v>
      </c>
      <c r="JZ27" s="16">
        <f t="shared" si="38"/>
        <v>100</v>
      </c>
      <c r="KA27" s="16">
        <v>150</v>
      </c>
      <c r="KB27" s="16">
        <v>137.69999999999999</v>
      </c>
      <c r="KC27" s="16">
        <f t="shared" si="49"/>
        <v>91.8</v>
      </c>
      <c r="KD27" s="16"/>
      <c r="KE27" s="16"/>
      <c r="KF27" s="16"/>
      <c r="KG27" s="16"/>
      <c r="KH27" s="16"/>
      <c r="KI27" s="16"/>
      <c r="KJ27" s="17">
        <f t="shared" si="4"/>
        <v>307419.39999999997</v>
      </c>
      <c r="KK27" s="17">
        <f t="shared" si="5"/>
        <v>228263.9</v>
      </c>
      <c r="KL27" s="17">
        <f t="shared" si="40"/>
        <v>74.251624978774927</v>
      </c>
      <c r="KM27" s="16"/>
      <c r="KN27" s="16"/>
      <c r="KO27" s="16"/>
      <c r="KP27" s="16">
        <v>73.5</v>
      </c>
      <c r="KQ27" s="16">
        <v>28.6</v>
      </c>
      <c r="KR27" s="16">
        <f t="shared" si="41"/>
        <v>38.911564625850339</v>
      </c>
      <c r="KS27" s="16"/>
      <c r="KT27" s="16"/>
      <c r="KU27" s="16"/>
      <c r="KV27" s="16"/>
      <c r="KW27" s="16"/>
      <c r="KX27" s="16"/>
      <c r="KY27" s="16"/>
      <c r="KZ27" s="16"/>
      <c r="LA27" s="16"/>
      <c r="LB27" s="16"/>
      <c r="LC27" s="16"/>
      <c r="LD27" s="16"/>
      <c r="LE27" s="17">
        <f t="shared" si="43"/>
        <v>73.5</v>
      </c>
      <c r="LF27" s="17">
        <f t="shared" si="44"/>
        <v>28.6</v>
      </c>
      <c r="LG27" s="17">
        <f t="shared" si="45"/>
        <v>38.911564625850339</v>
      </c>
      <c r="LH27" s="18">
        <f t="shared" si="6"/>
        <v>936100</v>
      </c>
      <c r="LI27" s="18">
        <f t="shared" si="7"/>
        <v>255033.8</v>
      </c>
      <c r="LJ27" s="18">
        <f t="shared" si="46"/>
        <v>27.244290139942311</v>
      </c>
    </row>
    <row r="28" spans="1:322" s="12" customFormat="1" ht="23.25" customHeight="1">
      <c r="A28" s="15" t="s">
        <v>114</v>
      </c>
      <c r="B28" s="16">
        <v>49277.3</v>
      </c>
      <c r="C28" s="16">
        <v>41064</v>
      </c>
      <c r="D28" s="16">
        <f t="shared" si="8"/>
        <v>83.332487778348238</v>
      </c>
      <c r="E28" s="16"/>
      <c r="F28" s="16"/>
      <c r="G28" s="16"/>
      <c r="H28" s="17">
        <f t="shared" si="0"/>
        <v>49277.3</v>
      </c>
      <c r="I28" s="17">
        <f t="shared" si="1"/>
        <v>41064</v>
      </c>
      <c r="J28" s="17">
        <f t="shared" si="10"/>
        <v>83.332487778348238</v>
      </c>
      <c r="K28" s="16">
        <v>50798.1</v>
      </c>
      <c r="L28" s="16">
        <v>24332.400000000001</v>
      </c>
      <c r="M28" s="16">
        <f t="shared" si="2"/>
        <v>47.900216740389901</v>
      </c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>
        <v>17174.400000000001</v>
      </c>
      <c r="AA28" s="16">
        <v>0</v>
      </c>
      <c r="AB28" s="16">
        <f t="shared" ref="AB28:AB33" si="61">SUM(AA28/Z28*100)</f>
        <v>0</v>
      </c>
      <c r="AC28" s="16">
        <v>10340.6</v>
      </c>
      <c r="AD28" s="16">
        <v>7290.1</v>
      </c>
      <c r="AE28" s="16">
        <f t="shared" si="13"/>
        <v>70.499777575769301</v>
      </c>
      <c r="AF28" s="16">
        <v>41803.5</v>
      </c>
      <c r="AG28" s="16">
        <v>0</v>
      </c>
      <c r="AH28" s="16">
        <f t="shared" si="59"/>
        <v>0</v>
      </c>
      <c r="AI28" s="16"/>
      <c r="AJ28" s="16"/>
      <c r="AK28" s="16"/>
      <c r="AL28" s="16">
        <v>299190</v>
      </c>
      <c r="AM28" s="16">
        <v>202645.3</v>
      </c>
      <c r="AN28" s="16">
        <f t="shared" si="54"/>
        <v>67.731307864567654</v>
      </c>
      <c r="AO28" s="16"/>
      <c r="AP28" s="16"/>
      <c r="AQ28" s="16"/>
      <c r="AR28" s="16"/>
      <c r="AS28" s="16"/>
      <c r="AT28" s="16"/>
      <c r="AU28" s="16">
        <v>20000</v>
      </c>
      <c r="AV28" s="16">
        <v>2913.1</v>
      </c>
      <c r="AW28" s="16">
        <f t="shared" si="47"/>
        <v>14.5655</v>
      </c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>
        <v>51</v>
      </c>
      <c r="DS28" s="16">
        <v>51</v>
      </c>
      <c r="DT28" s="16">
        <f t="shared" si="16"/>
        <v>100</v>
      </c>
      <c r="DU28" s="16"/>
      <c r="DV28" s="16"/>
      <c r="DW28" s="16"/>
      <c r="DX28" s="16"/>
      <c r="DY28" s="16"/>
      <c r="DZ28" s="16"/>
      <c r="EA28" s="16"/>
      <c r="EB28" s="16"/>
      <c r="EC28" s="16"/>
      <c r="ED28" s="16">
        <v>1172.4000000000001</v>
      </c>
      <c r="EE28" s="16">
        <v>1172.4000000000001</v>
      </c>
      <c r="EF28" s="16">
        <f t="shared" si="56"/>
        <v>100</v>
      </c>
      <c r="EG28" s="16">
        <v>168</v>
      </c>
      <c r="EH28" s="16">
        <v>168</v>
      </c>
      <c r="EI28" s="16">
        <f t="shared" si="57"/>
        <v>100</v>
      </c>
      <c r="EJ28" s="16"/>
      <c r="EK28" s="16"/>
      <c r="EL28" s="16"/>
      <c r="EM28" s="16"/>
      <c r="EN28" s="16"/>
      <c r="EO28" s="16"/>
      <c r="EP28" s="16">
        <f>16010.4+23886.2+1797.9</f>
        <v>41694.5</v>
      </c>
      <c r="EQ28" s="16">
        <v>0</v>
      </c>
      <c r="ER28" s="16">
        <f t="shared" si="58"/>
        <v>0</v>
      </c>
      <c r="ES28" s="16">
        <v>3010.4</v>
      </c>
      <c r="ET28" s="16">
        <v>0</v>
      </c>
      <c r="EU28" s="16">
        <f t="shared" si="60"/>
        <v>0</v>
      </c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>
        <v>10048.1</v>
      </c>
      <c r="GS28" s="16">
        <v>0</v>
      </c>
      <c r="GT28" s="16">
        <v>0</v>
      </c>
      <c r="GU28" s="16">
        <v>9889.4</v>
      </c>
      <c r="GV28" s="16">
        <v>0</v>
      </c>
      <c r="GW28" s="16">
        <f t="shared" si="20"/>
        <v>0</v>
      </c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>
        <v>346.2</v>
      </c>
      <c r="HT28" s="16">
        <v>0</v>
      </c>
      <c r="HU28" s="16">
        <v>0</v>
      </c>
      <c r="HV28" s="16"/>
      <c r="HW28" s="16"/>
      <c r="HX28" s="16"/>
      <c r="HY28" s="17">
        <f t="shared" si="21"/>
        <v>505686.60000000003</v>
      </c>
      <c r="HZ28" s="17">
        <f t="shared" si="22"/>
        <v>238572.3</v>
      </c>
      <c r="IA28" s="17">
        <f t="shared" si="23"/>
        <v>47.177896349240811</v>
      </c>
      <c r="IB28" s="16"/>
      <c r="IC28" s="16"/>
      <c r="ID28" s="16"/>
      <c r="IE28" s="16"/>
      <c r="IF28" s="16"/>
      <c r="IG28" s="16"/>
      <c r="IH28" s="16">
        <v>4991.8999999999996</v>
      </c>
      <c r="II28" s="16">
        <v>2160.6</v>
      </c>
      <c r="IJ28" s="16">
        <f t="shared" si="26"/>
        <v>43.282117029587937</v>
      </c>
      <c r="IK28" s="16">
        <v>8.6</v>
      </c>
      <c r="IL28" s="16">
        <v>4.3</v>
      </c>
      <c r="IM28" s="16">
        <f t="shared" si="27"/>
        <v>50</v>
      </c>
      <c r="IN28" s="16">
        <v>2090.6</v>
      </c>
      <c r="IO28" s="16">
        <v>1551</v>
      </c>
      <c r="IP28" s="16">
        <f t="shared" si="28"/>
        <v>74.189227972830778</v>
      </c>
      <c r="IQ28" s="16">
        <v>14596.5</v>
      </c>
      <c r="IR28" s="16">
        <v>14596.4</v>
      </c>
      <c r="IS28" s="16">
        <f t="shared" si="29"/>
        <v>99.999314904257858</v>
      </c>
      <c r="IT28" s="16">
        <v>3694.9</v>
      </c>
      <c r="IU28" s="16">
        <v>3694.9</v>
      </c>
      <c r="IV28" s="16">
        <f t="shared" si="48"/>
        <v>100</v>
      </c>
      <c r="IW28" s="16">
        <v>662.4</v>
      </c>
      <c r="IX28" s="16">
        <v>662.4</v>
      </c>
      <c r="IY28" s="16">
        <f t="shared" si="30"/>
        <v>100</v>
      </c>
      <c r="IZ28" s="16">
        <v>404279.4</v>
      </c>
      <c r="JA28" s="16">
        <v>313484.2</v>
      </c>
      <c r="JB28" s="16">
        <f t="shared" si="31"/>
        <v>77.54147255586112</v>
      </c>
      <c r="JC28" s="16">
        <v>399159.9</v>
      </c>
      <c r="JD28" s="16">
        <v>293172.5</v>
      </c>
      <c r="JE28" s="16">
        <f t="shared" si="32"/>
        <v>73.447382865864029</v>
      </c>
      <c r="JF28" s="16">
        <v>4130</v>
      </c>
      <c r="JG28" s="16">
        <v>2444.8000000000002</v>
      </c>
      <c r="JH28" s="16">
        <f t="shared" si="33"/>
        <v>59.196125907990314</v>
      </c>
      <c r="JI28" s="16">
        <v>15.7</v>
      </c>
      <c r="JJ28" s="16">
        <v>11.8</v>
      </c>
      <c r="JK28" s="16">
        <f t="shared" si="34"/>
        <v>75.159235668789819</v>
      </c>
      <c r="JL28" s="16">
        <v>885.9</v>
      </c>
      <c r="JM28" s="16">
        <v>572.29999999999995</v>
      </c>
      <c r="JN28" s="16">
        <f t="shared" si="35"/>
        <v>64.600970764194599</v>
      </c>
      <c r="JO28" s="16"/>
      <c r="JP28" s="16"/>
      <c r="JQ28" s="16"/>
      <c r="JR28" s="16">
        <v>529.5</v>
      </c>
      <c r="JS28" s="16">
        <v>0</v>
      </c>
      <c r="JT28" s="16">
        <v>0</v>
      </c>
      <c r="JU28" s="16">
        <v>131.80000000000001</v>
      </c>
      <c r="JV28" s="16">
        <v>55</v>
      </c>
      <c r="JW28" s="16">
        <f t="shared" si="37"/>
        <v>41.729893778452201</v>
      </c>
      <c r="JX28" s="16">
        <v>71.099999999999994</v>
      </c>
      <c r="JY28" s="16">
        <v>0</v>
      </c>
      <c r="JZ28" s="16">
        <f t="shared" si="38"/>
        <v>0</v>
      </c>
      <c r="KA28" s="16">
        <v>900</v>
      </c>
      <c r="KB28" s="16">
        <v>300</v>
      </c>
      <c r="KC28" s="16">
        <f t="shared" si="49"/>
        <v>33.333333333333329</v>
      </c>
      <c r="KD28" s="16"/>
      <c r="KE28" s="16"/>
      <c r="KF28" s="16"/>
      <c r="KG28" s="16">
        <v>808.8</v>
      </c>
      <c r="KH28" s="16">
        <v>0</v>
      </c>
      <c r="KI28" s="16">
        <f t="shared" ref="KI28:KI33" si="62">SUM(KH28/KG28*100)</f>
        <v>0</v>
      </c>
      <c r="KJ28" s="17">
        <f t="shared" si="4"/>
        <v>836957.00000000012</v>
      </c>
      <c r="KK28" s="17">
        <f t="shared" si="5"/>
        <v>632710.20000000019</v>
      </c>
      <c r="KL28" s="17">
        <f t="shared" si="40"/>
        <v>75.596500178623288</v>
      </c>
      <c r="KM28" s="16"/>
      <c r="KN28" s="16"/>
      <c r="KO28" s="16"/>
      <c r="KP28" s="16">
        <v>251.5</v>
      </c>
      <c r="KQ28" s="16">
        <v>96.8</v>
      </c>
      <c r="KR28" s="16">
        <f t="shared" si="41"/>
        <v>38.489065606361827</v>
      </c>
      <c r="KS28" s="16"/>
      <c r="KT28" s="16"/>
      <c r="KU28" s="16"/>
      <c r="KV28" s="16"/>
      <c r="KW28" s="16"/>
      <c r="KX28" s="16"/>
      <c r="KY28" s="16">
        <v>610</v>
      </c>
      <c r="KZ28" s="16">
        <v>50</v>
      </c>
      <c r="LA28" s="16">
        <f t="shared" si="42"/>
        <v>8.1967213114754092</v>
      </c>
      <c r="LB28" s="16"/>
      <c r="LC28" s="16"/>
      <c r="LD28" s="16"/>
      <c r="LE28" s="17">
        <f t="shared" si="43"/>
        <v>861.5</v>
      </c>
      <c r="LF28" s="17">
        <f t="shared" si="44"/>
        <v>146.80000000000001</v>
      </c>
      <c r="LG28" s="17">
        <f t="shared" si="45"/>
        <v>17.040046430644225</v>
      </c>
      <c r="LH28" s="18">
        <f t="shared" si="6"/>
        <v>1392782.4000000001</v>
      </c>
      <c r="LI28" s="18">
        <f t="shared" si="7"/>
        <v>912493.30000000028</v>
      </c>
      <c r="LJ28" s="18">
        <f t="shared" si="46"/>
        <v>65.515855168761476</v>
      </c>
    </row>
    <row r="29" spans="1:322" s="12" customFormat="1" ht="23.25" customHeight="1">
      <c r="A29" s="15" t="s">
        <v>115</v>
      </c>
      <c r="B29" s="16"/>
      <c r="C29" s="16"/>
      <c r="D29" s="16"/>
      <c r="E29" s="16"/>
      <c r="F29" s="16"/>
      <c r="G29" s="16"/>
      <c r="H29" s="17"/>
      <c r="I29" s="17"/>
      <c r="J29" s="17"/>
      <c r="K29" s="16">
        <v>49767.4</v>
      </c>
      <c r="L29" s="16">
        <v>22649.3</v>
      </c>
      <c r="M29" s="16">
        <f t="shared" si="2"/>
        <v>45.510313980637925</v>
      </c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>
        <v>43631.8</v>
      </c>
      <c r="AA29" s="16">
        <v>43631.8</v>
      </c>
      <c r="AB29" s="16">
        <f t="shared" si="61"/>
        <v>100</v>
      </c>
      <c r="AC29" s="16">
        <v>24476.2</v>
      </c>
      <c r="AD29" s="16">
        <v>0</v>
      </c>
      <c r="AE29" s="16">
        <f t="shared" si="13"/>
        <v>0</v>
      </c>
      <c r="AF29" s="16">
        <v>160919.4</v>
      </c>
      <c r="AG29" s="16">
        <v>39274.1</v>
      </c>
      <c r="AH29" s="16">
        <f t="shared" si="59"/>
        <v>24.406069125288809</v>
      </c>
      <c r="AI29" s="16">
        <v>340000</v>
      </c>
      <c r="AJ29" s="16">
        <v>260000</v>
      </c>
      <c r="AK29" s="16">
        <f>AJ29/AI29*100</f>
        <v>76.470588235294116</v>
      </c>
      <c r="AL29" s="16">
        <v>598114.80000000005</v>
      </c>
      <c r="AM29" s="16">
        <v>452992.3</v>
      </c>
      <c r="AN29" s="16">
        <f t="shared" si="54"/>
        <v>75.736681319372124</v>
      </c>
      <c r="AO29" s="16">
        <v>5300</v>
      </c>
      <c r="AP29" s="16">
        <v>0</v>
      </c>
      <c r="AQ29" s="16">
        <f t="shared" si="53"/>
        <v>0</v>
      </c>
      <c r="AR29" s="16"/>
      <c r="AS29" s="16"/>
      <c r="AT29" s="16"/>
      <c r="AU29" s="16">
        <v>8500</v>
      </c>
      <c r="AV29" s="16">
        <v>0</v>
      </c>
      <c r="AW29" s="16">
        <f t="shared" si="47"/>
        <v>0</v>
      </c>
      <c r="AX29" s="16"/>
      <c r="AY29" s="16"/>
      <c r="AZ29" s="16"/>
      <c r="BA29" s="16"/>
      <c r="BB29" s="16"/>
      <c r="BC29" s="16"/>
      <c r="BD29" s="16"/>
      <c r="BE29" s="16"/>
      <c r="BF29" s="16"/>
      <c r="BG29" s="16">
        <v>3109.7</v>
      </c>
      <c r="BH29" s="16">
        <v>3109.7</v>
      </c>
      <c r="BI29" s="16">
        <f>BH29/BG29*100</f>
        <v>100</v>
      </c>
      <c r="BJ29" s="16">
        <v>12264.7</v>
      </c>
      <c r="BK29" s="16">
        <v>0</v>
      </c>
      <c r="BL29" s="16">
        <v>0</v>
      </c>
      <c r="BM29" s="16">
        <v>18159.599999999999</v>
      </c>
      <c r="BN29" s="16">
        <v>16377.1</v>
      </c>
      <c r="BO29" s="16">
        <f>BN29/BM29*100</f>
        <v>90.184255159805289</v>
      </c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>
        <v>67987.5</v>
      </c>
      <c r="CO29" s="16">
        <v>38244.800000000003</v>
      </c>
      <c r="CP29" s="16">
        <f>CO29/CN29*100</f>
        <v>56.252693509836369</v>
      </c>
      <c r="CQ29" s="16"/>
      <c r="CR29" s="16"/>
      <c r="CS29" s="16"/>
      <c r="CT29" s="16"/>
      <c r="CU29" s="16"/>
      <c r="CV29" s="16"/>
      <c r="CW29" s="16">
        <v>5000</v>
      </c>
      <c r="CX29" s="16">
        <v>0</v>
      </c>
      <c r="CY29" s="16">
        <v>0</v>
      </c>
      <c r="CZ29" s="16">
        <v>128634.2</v>
      </c>
      <c r="DA29" s="16">
        <v>0</v>
      </c>
      <c r="DB29" s="16">
        <v>0</v>
      </c>
      <c r="DC29" s="16">
        <v>236829.6</v>
      </c>
      <c r="DD29" s="16">
        <v>117879.3</v>
      </c>
      <c r="DE29" s="16">
        <f>DD29/DC29*100</f>
        <v>49.773888061289632</v>
      </c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>
        <v>199.3</v>
      </c>
      <c r="DS29" s="16">
        <v>199.3</v>
      </c>
      <c r="DT29" s="16">
        <f t="shared" si="16"/>
        <v>100</v>
      </c>
      <c r="DU29" s="16"/>
      <c r="DV29" s="16"/>
      <c r="DW29" s="16"/>
      <c r="DX29" s="16"/>
      <c r="DY29" s="16"/>
      <c r="DZ29" s="16"/>
      <c r="EA29" s="16"/>
      <c r="EB29" s="16"/>
      <c r="EC29" s="16"/>
      <c r="ED29" s="16">
        <v>2345</v>
      </c>
      <c r="EE29" s="16">
        <v>1800</v>
      </c>
      <c r="EF29" s="16">
        <f t="shared" si="56"/>
        <v>76.759061833688705</v>
      </c>
      <c r="EG29" s="16">
        <v>336</v>
      </c>
      <c r="EH29" s="16">
        <v>0</v>
      </c>
      <c r="EI29" s="16">
        <f t="shared" si="57"/>
        <v>0</v>
      </c>
      <c r="EJ29" s="16">
        <v>8052.8</v>
      </c>
      <c r="EK29" s="16">
        <v>8052.8</v>
      </c>
      <c r="EL29" s="16">
        <f>EK29/EJ29*100</f>
        <v>100</v>
      </c>
      <c r="EM29" s="16"/>
      <c r="EN29" s="16"/>
      <c r="EO29" s="16"/>
      <c r="EP29" s="16">
        <f>57608.8+85947.6+6469.2</f>
        <v>150025.60000000003</v>
      </c>
      <c r="EQ29" s="16">
        <v>1574.1</v>
      </c>
      <c r="ER29" s="16">
        <f t="shared" si="58"/>
        <v>1.0492209329607745</v>
      </c>
      <c r="ES29" s="16"/>
      <c r="ET29" s="16"/>
      <c r="EU29" s="16"/>
      <c r="EV29" s="16">
        <v>742915.3</v>
      </c>
      <c r="EW29" s="16">
        <v>742915.3</v>
      </c>
      <c r="EX29" s="16">
        <f>SUM(EW29/EV29*100)</f>
        <v>100</v>
      </c>
      <c r="EY29" s="16"/>
      <c r="EZ29" s="16"/>
      <c r="FA29" s="16">
        <v>0</v>
      </c>
      <c r="FB29" s="16">
        <v>122520</v>
      </c>
      <c r="FC29" s="16">
        <v>0</v>
      </c>
      <c r="FD29" s="16">
        <v>0</v>
      </c>
      <c r="FE29" s="16"/>
      <c r="FF29" s="16"/>
      <c r="FG29" s="16"/>
      <c r="FH29" s="16"/>
      <c r="FI29" s="16"/>
      <c r="FJ29" s="16"/>
      <c r="FK29" s="16"/>
      <c r="FL29" s="16"/>
      <c r="FM29" s="16"/>
      <c r="FN29" s="16">
        <v>3700</v>
      </c>
      <c r="FO29" s="16">
        <v>0</v>
      </c>
      <c r="FP29" s="16">
        <v>0</v>
      </c>
      <c r="FQ29" s="16"/>
      <c r="FR29" s="16"/>
      <c r="FS29" s="16"/>
      <c r="FT29" s="16"/>
      <c r="FU29" s="16"/>
      <c r="FV29" s="16"/>
      <c r="FW29" s="16"/>
      <c r="FX29" s="16"/>
      <c r="FY29" s="16"/>
      <c r="FZ29" s="16">
        <v>6418.9</v>
      </c>
      <c r="GA29" s="16">
        <v>0</v>
      </c>
      <c r="GB29" s="16">
        <v>0</v>
      </c>
      <c r="GC29" s="16">
        <v>23880</v>
      </c>
      <c r="GD29" s="16">
        <v>0</v>
      </c>
      <c r="GE29" s="16">
        <v>0</v>
      </c>
      <c r="GF29" s="16"/>
      <c r="GG29" s="16"/>
      <c r="GH29" s="16"/>
      <c r="GI29" s="16"/>
      <c r="GJ29" s="16"/>
      <c r="GK29" s="16"/>
      <c r="GL29" s="16">
        <v>119547</v>
      </c>
      <c r="GM29" s="16">
        <v>117999.5</v>
      </c>
      <c r="GN29" s="16">
        <f>GM29/GL29*100</f>
        <v>98.705530042577394</v>
      </c>
      <c r="GO29" s="16"/>
      <c r="GP29" s="16"/>
      <c r="GQ29" s="16"/>
      <c r="GR29" s="16">
        <v>3088.6</v>
      </c>
      <c r="GS29" s="16">
        <v>0</v>
      </c>
      <c r="GT29" s="16">
        <v>0</v>
      </c>
      <c r="GU29" s="16">
        <v>2865.5</v>
      </c>
      <c r="GV29" s="16">
        <v>0</v>
      </c>
      <c r="GW29" s="16">
        <f t="shared" si="20"/>
        <v>0</v>
      </c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>
        <v>12000</v>
      </c>
      <c r="HK29" s="16">
        <v>0</v>
      </c>
      <c r="HL29" s="16">
        <v>0</v>
      </c>
      <c r="HM29" s="16">
        <v>8000</v>
      </c>
      <c r="HN29" s="16">
        <v>0</v>
      </c>
      <c r="HO29" s="16">
        <v>0</v>
      </c>
      <c r="HP29" s="16"/>
      <c r="HQ29" s="16"/>
      <c r="HR29" s="16"/>
      <c r="HS29" s="16">
        <v>920.9</v>
      </c>
      <c r="HT29" s="16">
        <v>0</v>
      </c>
      <c r="HU29" s="16">
        <v>0</v>
      </c>
      <c r="HV29" s="16">
        <v>152</v>
      </c>
      <c r="HW29" s="16">
        <v>0</v>
      </c>
      <c r="HX29" s="16">
        <v>0</v>
      </c>
      <c r="HY29" s="17">
        <f t="shared" si="21"/>
        <v>2909661.8000000003</v>
      </c>
      <c r="HZ29" s="17">
        <f t="shared" si="22"/>
        <v>1866699.4000000004</v>
      </c>
      <c r="IA29" s="17">
        <f t="shared" si="23"/>
        <v>64.155201817613317</v>
      </c>
      <c r="IB29" s="16">
        <v>1131.4000000000001</v>
      </c>
      <c r="IC29" s="16">
        <v>712.6</v>
      </c>
      <c r="ID29" s="16">
        <f>IC29/IB29*100</f>
        <v>62.98391373519533</v>
      </c>
      <c r="IE29" s="16">
        <v>201.2</v>
      </c>
      <c r="IF29" s="16">
        <v>104.4</v>
      </c>
      <c r="IG29" s="16">
        <f t="shared" si="25"/>
        <v>51.888667992047722</v>
      </c>
      <c r="IH29" s="16">
        <v>10445.5</v>
      </c>
      <c r="II29" s="16">
        <v>5524.9</v>
      </c>
      <c r="IJ29" s="16">
        <f t="shared" si="26"/>
        <v>52.892633191326411</v>
      </c>
      <c r="IK29" s="16">
        <v>61.2</v>
      </c>
      <c r="IL29" s="16">
        <v>24.5</v>
      </c>
      <c r="IM29" s="16">
        <f t="shared" si="27"/>
        <v>40.032679738562088</v>
      </c>
      <c r="IN29" s="16">
        <v>8398.7000000000007</v>
      </c>
      <c r="IO29" s="16">
        <v>5842.5</v>
      </c>
      <c r="IP29" s="16">
        <f t="shared" si="28"/>
        <v>69.56433733792133</v>
      </c>
      <c r="IQ29" s="16">
        <v>35925.1</v>
      </c>
      <c r="IR29" s="16">
        <v>27588.300000000003</v>
      </c>
      <c r="IS29" s="16">
        <f t="shared" si="29"/>
        <v>76.793940726678585</v>
      </c>
      <c r="IT29" s="16"/>
      <c r="IU29" s="16"/>
      <c r="IV29" s="16"/>
      <c r="IW29" s="16">
        <v>1187.4000000000001</v>
      </c>
      <c r="IX29" s="16">
        <v>1168.2</v>
      </c>
      <c r="IY29" s="16">
        <f t="shared" si="30"/>
        <v>98.383021728145522</v>
      </c>
      <c r="IZ29" s="16">
        <v>1569802.7</v>
      </c>
      <c r="JA29" s="16">
        <v>1153077.3999999999</v>
      </c>
      <c r="JB29" s="16">
        <f t="shared" si="31"/>
        <v>73.45365121362066</v>
      </c>
      <c r="JC29" s="16">
        <v>1468044.9</v>
      </c>
      <c r="JD29" s="16">
        <v>1132113.7</v>
      </c>
      <c r="JE29" s="16">
        <f t="shared" si="32"/>
        <v>77.117103162171674</v>
      </c>
      <c r="JF29" s="16">
        <v>12762</v>
      </c>
      <c r="JG29" s="16">
        <v>7641.1</v>
      </c>
      <c r="JH29" s="16">
        <f t="shared" si="33"/>
        <v>59.873844225043108</v>
      </c>
      <c r="JI29" s="16">
        <v>194.7</v>
      </c>
      <c r="JJ29" s="16">
        <v>59.2</v>
      </c>
      <c r="JK29" s="16">
        <f t="shared" si="34"/>
        <v>30.405752439650747</v>
      </c>
      <c r="JL29" s="16">
        <v>3423.7</v>
      </c>
      <c r="JM29" s="16">
        <v>2290.4</v>
      </c>
      <c r="JN29" s="16">
        <f t="shared" si="35"/>
        <v>66.898384788386849</v>
      </c>
      <c r="JO29" s="16"/>
      <c r="JP29" s="16"/>
      <c r="JQ29" s="16"/>
      <c r="JR29" s="16"/>
      <c r="JS29" s="16"/>
      <c r="JT29" s="16"/>
      <c r="JU29" s="16">
        <v>298.5</v>
      </c>
      <c r="JV29" s="16">
        <v>223.9</v>
      </c>
      <c r="JW29" s="16">
        <f t="shared" si="37"/>
        <v>75.008375209380233</v>
      </c>
      <c r="JX29" s="16">
        <v>141.80000000000001</v>
      </c>
      <c r="JY29" s="16">
        <v>105.7</v>
      </c>
      <c r="JZ29" s="16">
        <f t="shared" si="38"/>
        <v>74.541607898448518</v>
      </c>
      <c r="KA29" s="16">
        <v>6675</v>
      </c>
      <c r="KB29" s="16">
        <v>2123.5</v>
      </c>
      <c r="KC29" s="16">
        <f t="shared" si="49"/>
        <v>31.812734082397004</v>
      </c>
      <c r="KD29" s="16"/>
      <c r="KE29" s="16"/>
      <c r="KF29" s="16"/>
      <c r="KG29" s="16">
        <v>5658.8</v>
      </c>
      <c r="KH29" s="16">
        <v>4642.3999999999996</v>
      </c>
      <c r="KI29" s="16">
        <f>KH29/KG29*100</f>
        <v>82.038594755071742</v>
      </c>
      <c r="KJ29" s="17">
        <f t="shared" si="4"/>
        <v>3124352.5999999996</v>
      </c>
      <c r="KK29" s="17">
        <f t="shared" si="5"/>
        <v>2343242.7000000002</v>
      </c>
      <c r="KL29" s="17">
        <f t="shared" si="40"/>
        <v>74.999303855781207</v>
      </c>
      <c r="KM29" s="16"/>
      <c r="KN29" s="16"/>
      <c r="KO29" s="16"/>
      <c r="KP29" s="16">
        <v>2927.1</v>
      </c>
      <c r="KQ29" s="16">
        <v>1165.3</v>
      </c>
      <c r="KR29" s="16">
        <f t="shared" si="41"/>
        <v>39.810734173755598</v>
      </c>
      <c r="KS29" s="16"/>
      <c r="KT29" s="16"/>
      <c r="KU29" s="16"/>
      <c r="KV29" s="16">
        <v>12000</v>
      </c>
      <c r="KW29" s="16">
        <v>0</v>
      </c>
      <c r="KX29" s="16">
        <f t="shared" si="55"/>
        <v>0</v>
      </c>
      <c r="KY29" s="16">
        <v>2545</v>
      </c>
      <c r="KZ29" s="16">
        <v>100</v>
      </c>
      <c r="LA29" s="16">
        <f t="shared" si="42"/>
        <v>3.9292730844793713</v>
      </c>
      <c r="LB29" s="16">
        <v>100</v>
      </c>
      <c r="LC29" s="16">
        <v>0</v>
      </c>
      <c r="LD29" s="16">
        <v>0</v>
      </c>
      <c r="LE29" s="17">
        <f t="shared" si="43"/>
        <v>17572.099999999999</v>
      </c>
      <c r="LF29" s="17">
        <f>SUM(KN29+KQ29+KT29+KW29+LC29+KZ29)</f>
        <v>1265.3</v>
      </c>
      <c r="LG29" s="17">
        <v>0</v>
      </c>
      <c r="LH29" s="18">
        <f t="shared" si="6"/>
        <v>6051586.5</v>
      </c>
      <c r="LI29" s="18">
        <f t="shared" si="7"/>
        <v>4211207.4000000004</v>
      </c>
      <c r="LJ29" s="18">
        <f t="shared" si="46"/>
        <v>69.588485597950239</v>
      </c>
    </row>
    <row r="30" spans="1:322" s="12" customFormat="1" ht="23.25" customHeight="1">
      <c r="A30" s="15" t="s">
        <v>118</v>
      </c>
      <c r="B30" s="16">
        <v>6168.5</v>
      </c>
      <c r="C30" s="16">
        <v>5140</v>
      </c>
      <c r="D30" s="16">
        <v>0</v>
      </c>
      <c r="E30" s="16"/>
      <c r="F30" s="16"/>
      <c r="G30" s="16"/>
      <c r="H30" s="17">
        <f t="shared" si="0"/>
        <v>6168.5</v>
      </c>
      <c r="I30" s="17">
        <f t="shared" si="1"/>
        <v>5140</v>
      </c>
      <c r="J30" s="17">
        <f t="shared" si="10"/>
        <v>83.326578584745079</v>
      </c>
      <c r="K30" s="16">
        <v>14209.3</v>
      </c>
      <c r="L30" s="16">
        <v>6724.4</v>
      </c>
      <c r="M30" s="16">
        <f t="shared" si="2"/>
        <v>47.32393573223171</v>
      </c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>
        <v>9624.5</v>
      </c>
      <c r="AA30" s="16">
        <v>0</v>
      </c>
      <c r="AB30" s="16">
        <f t="shared" si="61"/>
        <v>0</v>
      </c>
      <c r="AC30" s="16">
        <v>3852.9</v>
      </c>
      <c r="AD30" s="16">
        <v>0</v>
      </c>
      <c r="AE30" s="16">
        <f t="shared" si="13"/>
        <v>0</v>
      </c>
      <c r="AF30" s="16">
        <v>15119.8</v>
      </c>
      <c r="AG30" s="16">
        <v>0</v>
      </c>
      <c r="AH30" s="16">
        <f t="shared" si="59"/>
        <v>0</v>
      </c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>
        <v>21997.7</v>
      </c>
      <c r="AV30" s="16">
        <v>11916.7</v>
      </c>
      <c r="AW30" s="16">
        <f t="shared" si="47"/>
        <v>54.172481668538076</v>
      </c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>
        <v>12.1</v>
      </c>
      <c r="DS30" s="16">
        <v>12.1</v>
      </c>
      <c r="DT30" s="16">
        <f t="shared" si="16"/>
        <v>100</v>
      </c>
      <c r="DU30" s="16"/>
      <c r="DV30" s="16"/>
      <c r="DW30" s="16"/>
      <c r="DX30" s="16"/>
      <c r="DY30" s="16"/>
      <c r="DZ30" s="16"/>
      <c r="EA30" s="16"/>
      <c r="EB30" s="16"/>
      <c r="EC30" s="16"/>
      <c r="ED30" s="16">
        <v>1172.4000000000001</v>
      </c>
      <c r="EE30" s="16">
        <v>180.4</v>
      </c>
      <c r="EF30" s="16">
        <f t="shared" si="56"/>
        <v>15.387239849880585</v>
      </c>
      <c r="EG30" s="16">
        <v>168</v>
      </c>
      <c r="EH30" s="16">
        <v>168</v>
      </c>
      <c r="EI30" s="16">
        <f t="shared" si="57"/>
        <v>100</v>
      </c>
      <c r="EJ30" s="16"/>
      <c r="EK30" s="16"/>
      <c r="EL30" s="16"/>
      <c r="EM30" s="16"/>
      <c r="EN30" s="16"/>
      <c r="EO30" s="16"/>
      <c r="EP30" s="16">
        <f>7490.6+11175.3+841.2</f>
        <v>19507.100000000002</v>
      </c>
      <c r="EQ30" s="16">
        <f>2684.8+708.9+53.4</f>
        <v>3447.1000000000004</v>
      </c>
      <c r="ER30" s="16">
        <f t="shared" si="58"/>
        <v>17.671001840355562</v>
      </c>
      <c r="ES30" s="16">
        <v>705.8</v>
      </c>
      <c r="ET30" s="16">
        <v>633.9</v>
      </c>
      <c r="EU30" s="16">
        <f>ET30/ES30*100</f>
        <v>89.812978180787766</v>
      </c>
      <c r="EV30" s="16">
        <v>78090</v>
      </c>
      <c r="EW30" s="16">
        <v>75667.899999999994</v>
      </c>
      <c r="EX30" s="16">
        <f>SUM(EW30/EV30*100)</f>
        <v>96.898322448456895</v>
      </c>
      <c r="EY30" s="16">
        <v>3763.4</v>
      </c>
      <c r="EZ30" s="16">
        <v>0</v>
      </c>
      <c r="FA30" s="16">
        <v>0</v>
      </c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>
        <v>2236.4</v>
      </c>
      <c r="GS30" s="16">
        <v>0</v>
      </c>
      <c r="GT30" s="16">
        <v>0</v>
      </c>
      <c r="GU30" s="16">
        <v>3002.8</v>
      </c>
      <c r="GV30" s="16">
        <v>0</v>
      </c>
      <c r="GW30" s="16">
        <f t="shared" si="20"/>
        <v>0</v>
      </c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7">
        <f t="shared" si="21"/>
        <v>173462.19999999998</v>
      </c>
      <c r="HZ30" s="17">
        <f t="shared" si="22"/>
        <v>98750.5</v>
      </c>
      <c r="IA30" s="17">
        <f t="shared" si="23"/>
        <v>56.929117698265109</v>
      </c>
      <c r="IB30" s="16"/>
      <c r="IC30" s="16"/>
      <c r="ID30" s="16"/>
      <c r="IE30" s="16"/>
      <c r="IF30" s="16"/>
      <c r="IG30" s="16"/>
      <c r="IH30" s="16">
        <v>769.3</v>
      </c>
      <c r="II30" s="16">
        <v>292.89999999999998</v>
      </c>
      <c r="IJ30" s="16">
        <f t="shared" si="26"/>
        <v>38.073573378395942</v>
      </c>
      <c r="IK30" s="16">
        <v>4</v>
      </c>
      <c r="IL30" s="16">
        <v>0</v>
      </c>
      <c r="IM30" s="16">
        <f t="shared" si="27"/>
        <v>0</v>
      </c>
      <c r="IN30" s="16">
        <v>803.1</v>
      </c>
      <c r="IO30" s="16">
        <v>584.4</v>
      </c>
      <c r="IP30" s="16">
        <f t="shared" si="28"/>
        <v>72.76802390735898</v>
      </c>
      <c r="IQ30" s="16">
        <v>5734.1</v>
      </c>
      <c r="IR30" s="16">
        <v>0</v>
      </c>
      <c r="IS30" s="16">
        <f t="shared" si="29"/>
        <v>0</v>
      </c>
      <c r="IT30" s="16">
        <v>4691.5</v>
      </c>
      <c r="IU30" s="16">
        <v>0</v>
      </c>
      <c r="IV30" s="16">
        <v>0</v>
      </c>
      <c r="IW30" s="16">
        <v>64.599999999999994</v>
      </c>
      <c r="IX30" s="16">
        <v>48.2</v>
      </c>
      <c r="IY30" s="16">
        <f t="shared" si="30"/>
        <v>74.613003095975245</v>
      </c>
      <c r="IZ30" s="16">
        <v>84762</v>
      </c>
      <c r="JA30" s="16">
        <v>67524</v>
      </c>
      <c r="JB30" s="16">
        <f t="shared" si="31"/>
        <v>79.663056558363422</v>
      </c>
      <c r="JC30" s="16">
        <v>93311.8</v>
      </c>
      <c r="JD30" s="16">
        <v>67606.100000000006</v>
      </c>
      <c r="JE30" s="16">
        <f t="shared" si="32"/>
        <v>72.451822813406238</v>
      </c>
      <c r="JF30" s="16">
        <v>2180.8000000000002</v>
      </c>
      <c r="JG30" s="16">
        <v>1280</v>
      </c>
      <c r="JH30" s="16">
        <f t="shared" si="33"/>
        <v>58.694057226705787</v>
      </c>
      <c r="JI30" s="16">
        <v>0.4</v>
      </c>
      <c r="JJ30" s="16">
        <v>0</v>
      </c>
      <c r="JK30" s="16">
        <f t="shared" si="34"/>
        <v>0</v>
      </c>
      <c r="JL30" s="16">
        <v>590.6</v>
      </c>
      <c r="JM30" s="16">
        <v>456.4</v>
      </c>
      <c r="JN30" s="16">
        <f t="shared" si="35"/>
        <v>77.277345072807307</v>
      </c>
      <c r="JO30" s="16"/>
      <c r="JP30" s="16"/>
      <c r="JQ30" s="16"/>
      <c r="JR30" s="16"/>
      <c r="JS30" s="16"/>
      <c r="JT30" s="16"/>
      <c r="JU30" s="16">
        <v>79</v>
      </c>
      <c r="JV30" s="16">
        <v>38</v>
      </c>
      <c r="JW30" s="16">
        <f t="shared" si="37"/>
        <v>48.101265822784811</v>
      </c>
      <c r="JX30" s="16">
        <v>8.4</v>
      </c>
      <c r="JY30" s="16">
        <v>0</v>
      </c>
      <c r="JZ30" s="16">
        <f t="shared" si="38"/>
        <v>0</v>
      </c>
      <c r="KA30" s="16">
        <v>900</v>
      </c>
      <c r="KB30" s="16">
        <v>0</v>
      </c>
      <c r="KC30" s="16">
        <f t="shared" si="49"/>
        <v>0</v>
      </c>
      <c r="KD30" s="16"/>
      <c r="KE30" s="16"/>
      <c r="KF30" s="16"/>
      <c r="KG30" s="16"/>
      <c r="KH30" s="16"/>
      <c r="KI30" s="16"/>
      <c r="KJ30" s="17">
        <f t="shared" si="4"/>
        <v>193899.6</v>
      </c>
      <c r="KK30" s="17">
        <f t="shared" si="5"/>
        <v>137830</v>
      </c>
      <c r="KL30" s="17">
        <f t="shared" si="40"/>
        <v>71.083179129817694</v>
      </c>
      <c r="KM30" s="16"/>
      <c r="KN30" s="16"/>
      <c r="KO30" s="16"/>
      <c r="KP30" s="16">
        <v>63.3</v>
      </c>
      <c r="KQ30" s="16">
        <v>6.3</v>
      </c>
      <c r="KR30" s="16">
        <f t="shared" si="41"/>
        <v>9.9526066350710902</v>
      </c>
      <c r="KS30" s="16">
        <v>1731</v>
      </c>
      <c r="KT30" s="16">
        <v>0</v>
      </c>
      <c r="KU30" s="16">
        <v>0</v>
      </c>
      <c r="KV30" s="16">
        <v>8000</v>
      </c>
      <c r="KW30" s="16">
        <v>126.1</v>
      </c>
      <c r="KX30" s="16">
        <f t="shared" si="55"/>
        <v>1.5762499999999999</v>
      </c>
      <c r="KY30" s="16">
        <v>20</v>
      </c>
      <c r="KZ30" s="16">
        <v>0</v>
      </c>
      <c r="LA30" s="16">
        <f t="shared" si="42"/>
        <v>0</v>
      </c>
      <c r="LB30" s="16"/>
      <c r="LC30" s="16"/>
      <c r="LD30" s="16"/>
      <c r="LE30" s="17">
        <f t="shared" si="43"/>
        <v>9814.2999999999993</v>
      </c>
      <c r="LF30" s="17">
        <f t="shared" si="44"/>
        <v>132.4</v>
      </c>
      <c r="LG30" s="17">
        <f t="shared" si="45"/>
        <v>1.3490518936653662</v>
      </c>
      <c r="LH30" s="18">
        <f t="shared" si="6"/>
        <v>383344.6</v>
      </c>
      <c r="LI30" s="18">
        <f t="shared" si="7"/>
        <v>241852.9</v>
      </c>
      <c r="LJ30" s="18">
        <f t="shared" si="46"/>
        <v>63.090206566102665</v>
      </c>
    </row>
    <row r="31" spans="1:322" s="12" customFormat="1" ht="23.25" customHeight="1">
      <c r="A31" s="20" t="s">
        <v>87</v>
      </c>
      <c r="B31" s="17">
        <f>SUM(B5:B30)</f>
        <v>159129.4</v>
      </c>
      <c r="C31" s="17">
        <f t="shared" ref="C31:CT31" si="63">SUM(C5:C30)</f>
        <v>133465</v>
      </c>
      <c r="D31" s="17">
        <f t="shared" si="8"/>
        <v>83.871993484547801</v>
      </c>
      <c r="E31" s="17">
        <f t="shared" si="63"/>
        <v>441633.99999999994</v>
      </c>
      <c r="F31" s="17">
        <f t="shared" si="63"/>
        <v>372464.6</v>
      </c>
      <c r="G31" s="17">
        <f t="shared" si="9"/>
        <v>84.337845365166643</v>
      </c>
      <c r="H31" s="17">
        <f t="shared" si="63"/>
        <v>600763.40000000014</v>
      </c>
      <c r="I31" s="17">
        <f t="shared" si="63"/>
        <v>505929.6</v>
      </c>
      <c r="J31" s="17">
        <f t="shared" si="10"/>
        <v>84.214451146657709</v>
      </c>
      <c r="K31" s="17">
        <f t="shared" si="63"/>
        <v>253057.00000000003</v>
      </c>
      <c r="L31" s="17">
        <f>SUM(L5:L30)</f>
        <v>136413.29999999999</v>
      </c>
      <c r="M31" s="17">
        <f t="shared" si="2"/>
        <v>53.906155530176981</v>
      </c>
      <c r="N31" s="17">
        <f t="shared" si="63"/>
        <v>99000.000000000015</v>
      </c>
      <c r="O31" s="17">
        <f t="shared" si="63"/>
        <v>14736.600000000002</v>
      </c>
      <c r="P31" s="17">
        <f t="shared" si="11"/>
        <v>14.885454545454547</v>
      </c>
      <c r="Q31" s="17">
        <f t="shared" si="63"/>
        <v>4072.7</v>
      </c>
      <c r="R31" s="17">
        <f t="shared" si="63"/>
        <v>1590.8</v>
      </c>
      <c r="S31" s="17">
        <f>SUM(R31/Q31)*100</f>
        <v>39.060082991627176</v>
      </c>
      <c r="T31" s="17">
        <f t="shared" si="63"/>
        <v>500000</v>
      </c>
      <c r="U31" s="17">
        <f>SUM(U5:U30)</f>
        <v>316010.50000000006</v>
      </c>
      <c r="V31" s="17">
        <f>SUM(U31/T31*100)</f>
        <v>63.202100000000016</v>
      </c>
      <c r="W31" s="17">
        <f t="shared" si="63"/>
        <v>57000.000000000015</v>
      </c>
      <c r="X31" s="17">
        <f t="shared" si="63"/>
        <v>24038.500000000004</v>
      </c>
      <c r="Y31" s="17">
        <f t="shared" si="12"/>
        <v>42.172807017543853</v>
      </c>
      <c r="Z31" s="17">
        <f t="shared" si="63"/>
        <v>100000</v>
      </c>
      <c r="AA31" s="17">
        <f t="shared" si="63"/>
        <v>59062.600000000006</v>
      </c>
      <c r="AB31" s="17">
        <f t="shared" si="61"/>
        <v>59.06260000000001</v>
      </c>
      <c r="AC31" s="17">
        <f t="shared" si="63"/>
        <v>72473.099999999991</v>
      </c>
      <c r="AD31" s="17">
        <f t="shared" si="63"/>
        <v>19046.400000000001</v>
      </c>
      <c r="AE31" s="17">
        <f t="shared" si="13"/>
        <v>26.280647578204885</v>
      </c>
      <c r="AF31" s="17">
        <f t="shared" si="63"/>
        <v>255000</v>
      </c>
      <c r="AG31" s="17">
        <f t="shared" si="63"/>
        <v>49646.399999999994</v>
      </c>
      <c r="AH31" s="17">
        <f t="shared" si="59"/>
        <v>19.469176470588234</v>
      </c>
      <c r="AI31" s="17">
        <f t="shared" si="63"/>
        <v>340000</v>
      </c>
      <c r="AJ31" s="17">
        <f t="shared" si="63"/>
        <v>260000</v>
      </c>
      <c r="AK31" s="17">
        <f t="shared" ref="AK31:AK33" si="64">SUM(AJ31/AI31*100)</f>
        <v>76.470588235294116</v>
      </c>
      <c r="AL31" s="17">
        <f t="shared" si="63"/>
        <v>1023826.2000000001</v>
      </c>
      <c r="AM31" s="17">
        <f t="shared" si="63"/>
        <v>700939.3</v>
      </c>
      <c r="AN31" s="17">
        <f t="shared" si="54"/>
        <v>68.462723458336967</v>
      </c>
      <c r="AO31" s="17">
        <f t="shared" si="63"/>
        <v>60102.9</v>
      </c>
      <c r="AP31" s="17">
        <f t="shared" si="63"/>
        <v>8194.2999999999993</v>
      </c>
      <c r="AQ31" s="17">
        <f t="shared" si="53"/>
        <v>13.633784725861812</v>
      </c>
      <c r="AR31" s="17">
        <f t="shared" si="63"/>
        <v>7804</v>
      </c>
      <c r="AS31" s="17">
        <f t="shared" si="63"/>
        <v>0</v>
      </c>
      <c r="AT31" s="17">
        <v>0</v>
      </c>
      <c r="AU31" s="17">
        <f t="shared" si="63"/>
        <v>140497.70000000001</v>
      </c>
      <c r="AV31" s="17">
        <f t="shared" si="63"/>
        <v>65352.800000000003</v>
      </c>
      <c r="AW31" s="17">
        <f t="shared" si="47"/>
        <v>46.515209857527914</v>
      </c>
      <c r="AX31" s="17">
        <f t="shared" si="63"/>
        <v>162000</v>
      </c>
      <c r="AY31" s="17">
        <f t="shared" si="63"/>
        <v>0</v>
      </c>
      <c r="AZ31" s="17">
        <v>0</v>
      </c>
      <c r="BA31" s="17">
        <f t="shared" si="63"/>
        <v>169354.6</v>
      </c>
      <c r="BB31" s="17">
        <f t="shared" si="63"/>
        <v>0</v>
      </c>
      <c r="BC31" s="17">
        <f>SUM(BB31/BA31*100)</f>
        <v>0</v>
      </c>
      <c r="BD31" s="17">
        <f t="shared" si="63"/>
        <v>177000</v>
      </c>
      <c r="BE31" s="17">
        <f t="shared" si="63"/>
        <v>0</v>
      </c>
      <c r="BF31" s="17">
        <f>SUM(BE31/BD31*100)</f>
        <v>0</v>
      </c>
      <c r="BG31" s="17">
        <f t="shared" si="63"/>
        <v>3109.7</v>
      </c>
      <c r="BH31" s="17">
        <f t="shared" si="63"/>
        <v>3109.7</v>
      </c>
      <c r="BI31" s="17">
        <f t="shared" ref="BI31:BI33" si="65">SUM(BH31/BG31*100)</f>
        <v>100</v>
      </c>
      <c r="BJ31" s="17">
        <f t="shared" si="63"/>
        <v>12264.7</v>
      </c>
      <c r="BK31" s="17">
        <f t="shared" si="63"/>
        <v>0</v>
      </c>
      <c r="BL31" s="17">
        <f t="shared" si="63"/>
        <v>0</v>
      </c>
      <c r="BM31" s="17">
        <f t="shared" si="63"/>
        <v>18159.599999999999</v>
      </c>
      <c r="BN31" s="17">
        <f t="shared" si="63"/>
        <v>16377.1</v>
      </c>
      <c r="BO31" s="17">
        <f t="shared" si="63"/>
        <v>90.184255159805289</v>
      </c>
      <c r="BP31" s="17">
        <f t="shared" si="63"/>
        <v>17245</v>
      </c>
      <c r="BQ31" s="17">
        <f t="shared" si="63"/>
        <v>0</v>
      </c>
      <c r="BR31" s="17">
        <v>0</v>
      </c>
      <c r="BS31" s="17">
        <f t="shared" si="63"/>
        <v>14090.7</v>
      </c>
      <c r="BT31" s="17">
        <f t="shared" si="63"/>
        <v>12420.9</v>
      </c>
      <c r="BU31" s="17">
        <f t="shared" ref="BU31:BU33" si="66">SUM(BT31/BS31*100)</f>
        <v>88.149630607421912</v>
      </c>
      <c r="BV31" s="17">
        <f t="shared" si="63"/>
        <v>14302.2</v>
      </c>
      <c r="BW31" s="17">
        <f t="shared" si="63"/>
        <v>0</v>
      </c>
      <c r="BX31" s="17">
        <v>0</v>
      </c>
      <c r="BY31" s="17">
        <f t="shared" si="63"/>
        <v>14554.8</v>
      </c>
      <c r="BZ31" s="17">
        <f t="shared" si="63"/>
        <v>0</v>
      </c>
      <c r="CA31" s="17">
        <v>0</v>
      </c>
      <c r="CB31" s="17">
        <f t="shared" si="63"/>
        <v>5838.4</v>
      </c>
      <c r="CC31" s="17">
        <f t="shared" si="63"/>
        <v>3701.5</v>
      </c>
      <c r="CD31" s="17">
        <f>CC31/CB31*100</f>
        <v>63.399218964099759</v>
      </c>
      <c r="CE31" s="17">
        <f t="shared" si="63"/>
        <v>6033.6</v>
      </c>
      <c r="CF31" s="17">
        <f t="shared" si="63"/>
        <v>637.6</v>
      </c>
      <c r="CG31" s="17">
        <f>CF31/CE31*100</f>
        <v>10.5674887297799</v>
      </c>
      <c r="CH31" s="17">
        <f t="shared" si="63"/>
        <v>8500</v>
      </c>
      <c r="CI31" s="17">
        <f t="shared" si="63"/>
        <v>0</v>
      </c>
      <c r="CJ31" s="17">
        <v>0</v>
      </c>
      <c r="CK31" s="17">
        <f t="shared" si="63"/>
        <v>10000</v>
      </c>
      <c r="CL31" s="17">
        <f t="shared" si="63"/>
        <v>10000</v>
      </c>
      <c r="CM31" s="17">
        <f>CL31/CK31*100</f>
        <v>100</v>
      </c>
      <c r="CN31" s="17">
        <f t="shared" si="63"/>
        <v>67987.5</v>
      </c>
      <c r="CO31" s="17">
        <f t="shared" si="63"/>
        <v>38244.800000000003</v>
      </c>
      <c r="CP31" s="17">
        <f t="shared" ref="CP31:CP33" si="67">SUM(CO31/CN31*100)</f>
        <v>56.252693509836369</v>
      </c>
      <c r="CQ31" s="17">
        <f t="shared" si="63"/>
        <v>61934.2</v>
      </c>
      <c r="CR31" s="17">
        <f t="shared" si="63"/>
        <v>47013.5</v>
      </c>
      <c r="CS31" s="17">
        <f>SUM(CR31/CQ31*100)</f>
        <v>75.908787067565257</v>
      </c>
      <c r="CT31" s="17">
        <f t="shared" si="63"/>
        <v>534354.19999999995</v>
      </c>
      <c r="CU31" s="17">
        <f t="shared" ref="CU31:IK31" si="68">SUM(CU5:CU30)</f>
        <v>205871.9</v>
      </c>
      <c r="CV31" s="17">
        <f t="shared" ref="CV31:CV33" si="69">SUM(CU31/CT31*100)</f>
        <v>38.527235305720438</v>
      </c>
      <c r="CW31" s="17">
        <f t="shared" si="68"/>
        <v>5000</v>
      </c>
      <c r="CX31" s="17">
        <f t="shared" si="68"/>
        <v>0</v>
      </c>
      <c r="CY31" s="17">
        <v>0</v>
      </c>
      <c r="CZ31" s="17">
        <f t="shared" si="68"/>
        <v>128634.2</v>
      </c>
      <c r="DA31" s="17">
        <f t="shared" si="68"/>
        <v>0</v>
      </c>
      <c r="DB31" s="17">
        <v>0</v>
      </c>
      <c r="DC31" s="17">
        <f t="shared" si="68"/>
        <v>236829.6</v>
      </c>
      <c r="DD31" s="17">
        <f t="shared" si="68"/>
        <v>117879.3</v>
      </c>
      <c r="DE31" s="17">
        <f t="shared" ref="DE31:DE33" si="70">SUM(DD31/DC31*100)</f>
        <v>49.773888061289632</v>
      </c>
      <c r="DF31" s="17">
        <f t="shared" si="68"/>
        <v>9424.2000000000007</v>
      </c>
      <c r="DG31" s="17">
        <f t="shared" si="68"/>
        <v>0</v>
      </c>
      <c r="DH31" s="17">
        <v>0</v>
      </c>
      <c r="DI31" s="17">
        <f t="shared" si="68"/>
        <v>0</v>
      </c>
      <c r="DJ31" s="17">
        <f t="shared" si="68"/>
        <v>0</v>
      </c>
      <c r="DK31" s="17">
        <v>0</v>
      </c>
      <c r="DL31" s="17">
        <f t="shared" si="68"/>
        <v>96995.4</v>
      </c>
      <c r="DM31" s="17">
        <f t="shared" si="68"/>
        <v>96995.4</v>
      </c>
      <c r="DN31" s="17">
        <f t="shared" si="15"/>
        <v>100</v>
      </c>
      <c r="DO31" s="17">
        <f t="shared" si="68"/>
        <v>1783.1</v>
      </c>
      <c r="DP31" s="17">
        <f t="shared" si="68"/>
        <v>850.5</v>
      </c>
      <c r="DQ31" s="17">
        <f t="shared" si="51"/>
        <v>47.69782962256744</v>
      </c>
      <c r="DR31" s="17">
        <f t="shared" si="68"/>
        <v>501.40000000000003</v>
      </c>
      <c r="DS31" s="17">
        <f t="shared" si="68"/>
        <v>501.40000000000003</v>
      </c>
      <c r="DT31" s="17">
        <f t="shared" si="16"/>
        <v>100</v>
      </c>
      <c r="DU31" s="17">
        <f t="shared" si="68"/>
        <v>8833.4</v>
      </c>
      <c r="DV31" s="17">
        <f t="shared" si="68"/>
        <v>6691.8000000000011</v>
      </c>
      <c r="DW31" s="17">
        <f t="shared" si="50"/>
        <v>75.755654674304367</v>
      </c>
      <c r="DX31" s="17">
        <f t="shared" si="68"/>
        <v>1638.9</v>
      </c>
      <c r="DY31" s="17">
        <f t="shared" si="68"/>
        <v>1638.9</v>
      </c>
      <c r="DZ31" s="17">
        <f>SUM(DY31/DX31*100)</f>
        <v>100</v>
      </c>
      <c r="EA31" s="17">
        <f t="shared" si="68"/>
        <v>37644.400000000001</v>
      </c>
      <c r="EB31" s="17">
        <f t="shared" si="68"/>
        <v>20033</v>
      </c>
      <c r="EC31" s="17">
        <f>SUM(EB31/EA31*100)</f>
        <v>53.216414659285306</v>
      </c>
      <c r="ED31" s="17">
        <f t="shared" si="68"/>
        <v>9378.1999999999989</v>
      </c>
      <c r="EE31" s="17">
        <f t="shared" si="68"/>
        <v>4911.1000000000004</v>
      </c>
      <c r="EF31" s="17">
        <f t="shared" si="56"/>
        <v>52.367191998464534</v>
      </c>
      <c r="EG31" s="17">
        <f t="shared" si="68"/>
        <v>1343.5</v>
      </c>
      <c r="EH31" s="17">
        <f t="shared" si="68"/>
        <v>504</v>
      </c>
      <c r="EI31" s="17">
        <f t="shared" si="57"/>
        <v>37.513956084852992</v>
      </c>
      <c r="EJ31" s="17">
        <f t="shared" si="68"/>
        <v>8052.8</v>
      </c>
      <c r="EK31" s="17">
        <f t="shared" si="68"/>
        <v>8052.8</v>
      </c>
      <c r="EL31" s="17">
        <f>SUM(EK31/EJ31*100)</f>
        <v>100</v>
      </c>
      <c r="EM31" s="17">
        <f t="shared" si="68"/>
        <v>19443.700000000004</v>
      </c>
      <c r="EN31" s="17">
        <f t="shared" si="68"/>
        <v>15327.599999999999</v>
      </c>
      <c r="EO31" s="17">
        <f t="shared" si="18"/>
        <v>78.830675231565976</v>
      </c>
      <c r="EP31" s="17">
        <f t="shared" si="68"/>
        <v>280022.90000000002</v>
      </c>
      <c r="EQ31" s="17">
        <f t="shared" si="68"/>
        <v>19242</v>
      </c>
      <c r="ER31" s="17">
        <f t="shared" si="58"/>
        <v>6.8715808599939505</v>
      </c>
      <c r="ES31" s="17">
        <f t="shared" si="68"/>
        <v>5643.2</v>
      </c>
      <c r="ET31" s="17">
        <f t="shared" si="68"/>
        <v>633.9</v>
      </c>
      <c r="EU31" s="17">
        <f t="shared" si="60"/>
        <v>11.23298837538985</v>
      </c>
      <c r="EV31" s="17">
        <f>SUM(EV5:EV30)</f>
        <v>891567</v>
      </c>
      <c r="EW31" s="17">
        <f t="shared" si="68"/>
        <v>878335.50000000012</v>
      </c>
      <c r="EX31" s="17">
        <f>SUM(EW31/EV31*100)</f>
        <v>98.515927574708357</v>
      </c>
      <c r="EY31" s="17">
        <f t="shared" si="68"/>
        <v>21505.300000000003</v>
      </c>
      <c r="EZ31" s="17">
        <f t="shared" si="68"/>
        <v>0</v>
      </c>
      <c r="FA31" s="17">
        <v>0</v>
      </c>
      <c r="FB31" s="17">
        <f t="shared" si="68"/>
        <v>122520</v>
      </c>
      <c r="FC31" s="17">
        <f t="shared" si="68"/>
        <v>0</v>
      </c>
      <c r="FD31" s="17">
        <f>SUM(FC31/FB31*100)</f>
        <v>0</v>
      </c>
      <c r="FE31" s="17">
        <f t="shared" si="68"/>
        <v>593.20000000000005</v>
      </c>
      <c r="FF31" s="17">
        <f t="shared" si="68"/>
        <v>0</v>
      </c>
      <c r="FG31" s="17">
        <f>SUM(FF31/FE31*100)</f>
        <v>0</v>
      </c>
      <c r="FH31" s="17">
        <f t="shared" si="68"/>
        <v>108.6</v>
      </c>
      <c r="FI31" s="17">
        <f t="shared" si="68"/>
        <v>108.6</v>
      </c>
      <c r="FJ31" s="17">
        <f>SUM(FI31/FH31*100)</f>
        <v>100</v>
      </c>
      <c r="FK31" s="17">
        <f>SUM(FK5:FK30)</f>
        <v>6992.5</v>
      </c>
      <c r="FL31" s="17">
        <f>SUM(FL5:FL30)</f>
        <v>0</v>
      </c>
      <c r="FM31" s="17">
        <f t="shared" ref="FM31:FO31" si="71">SUM(FM5:FM30)</f>
        <v>0</v>
      </c>
      <c r="FN31" s="17">
        <f t="shared" si="71"/>
        <v>3700</v>
      </c>
      <c r="FO31" s="17">
        <f t="shared" si="71"/>
        <v>0</v>
      </c>
      <c r="FP31" s="17">
        <v>0</v>
      </c>
      <c r="FQ31" s="17">
        <f t="shared" ref="FQ31" si="72">SUM(FQ5:FQ30)</f>
        <v>3316.9</v>
      </c>
      <c r="FR31" s="17">
        <f t="shared" ref="FR31" si="73">SUM(FR5:FR30)</f>
        <v>0</v>
      </c>
      <c r="FS31" s="17">
        <v>0</v>
      </c>
      <c r="FT31" s="17">
        <f t="shared" ref="FT31" si="74">SUM(FT5:FT30)</f>
        <v>27833.3</v>
      </c>
      <c r="FU31" s="17">
        <f t="shared" ref="FU31" si="75">SUM(FU5:FU30)</f>
        <v>0</v>
      </c>
      <c r="FV31" s="17">
        <v>0</v>
      </c>
      <c r="FW31" s="17">
        <f t="shared" ref="FW31" si="76">SUM(FW5:FW30)</f>
        <v>2806.7</v>
      </c>
      <c r="FX31" s="17">
        <f t="shared" ref="FX31" si="77">SUM(FX5:FX30)</f>
        <v>0</v>
      </c>
      <c r="FY31" s="17">
        <v>0</v>
      </c>
      <c r="FZ31" s="17">
        <f t="shared" ref="FZ31" si="78">SUM(FZ5:FZ30)</f>
        <v>6418.9</v>
      </c>
      <c r="GA31" s="17">
        <f t="shared" ref="GA31" si="79">SUM(GA5:GA30)</f>
        <v>0</v>
      </c>
      <c r="GB31" s="17">
        <v>0</v>
      </c>
      <c r="GC31" s="17">
        <f t="shared" ref="GC31" si="80">SUM(GC5:GC30)</f>
        <v>23880</v>
      </c>
      <c r="GD31" s="17">
        <f t="shared" ref="GD31" si="81">SUM(GD5:GD30)</f>
        <v>0</v>
      </c>
      <c r="GE31" s="17">
        <v>0</v>
      </c>
      <c r="GF31" s="17">
        <f t="shared" si="68"/>
        <v>3600</v>
      </c>
      <c r="GG31" s="17">
        <f t="shared" si="68"/>
        <v>3600</v>
      </c>
      <c r="GH31" s="17">
        <f t="shared" si="19"/>
        <v>100</v>
      </c>
      <c r="GI31" s="17">
        <f t="shared" si="68"/>
        <v>10752.7</v>
      </c>
      <c r="GJ31" s="17">
        <f t="shared" si="68"/>
        <v>0</v>
      </c>
      <c r="GK31" s="17">
        <f>SUM(GJ31/GI31*100)</f>
        <v>0</v>
      </c>
      <c r="GL31" s="17">
        <f t="shared" si="68"/>
        <v>119547</v>
      </c>
      <c r="GM31" s="17">
        <f t="shared" si="68"/>
        <v>117999.5</v>
      </c>
      <c r="GN31" s="17">
        <f>SUM(GM31/GL31*100)</f>
        <v>98.705530042577394</v>
      </c>
      <c r="GO31" s="17">
        <f t="shared" si="68"/>
        <v>23374.6</v>
      </c>
      <c r="GP31" s="17">
        <f t="shared" si="68"/>
        <v>4163.3</v>
      </c>
      <c r="GQ31" s="17">
        <f>GP31/GO31*100</f>
        <v>17.811213881734879</v>
      </c>
      <c r="GR31" s="17">
        <f>SUM(GR5:GR30)</f>
        <v>37719.9</v>
      </c>
      <c r="GS31" s="17">
        <f t="shared" ref="GS31:GV31" si="82">SUM(GS5:GS30)</f>
        <v>0</v>
      </c>
      <c r="GT31" s="17">
        <v>0</v>
      </c>
      <c r="GU31" s="17">
        <f t="shared" si="82"/>
        <v>98116.4</v>
      </c>
      <c r="GV31" s="17">
        <f t="shared" si="82"/>
        <v>12105.5</v>
      </c>
      <c r="GW31" s="17">
        <f>GV31/GU31*100</f>
        <v>12.337896620748417</v>
      </c>
      <c r="GX31" s="17">
        <f>SUM(GX5:GX30)</f>
        <v>15000</v>
      </c>
      <c r="GY31" s="17">
        <f t="shared" ref="GY31:HW31" si="83">SUM(GY5:GY30)</f>
        <v>0</v>
      </c>
      <c r="GZ31" s="17">
        <v>0</v>
      </c>
      <c r="HA31" s="17">
        <f t="shared" si="83"/>
        <v>15000</v>
      </c>
      <c r="HB31" s="17">
        <f t="shared" si="83"/>
        <v>0</v>
      </c>
      <c r="HC31" s="17">
        <v>0</v>
      </c>
      <c r="HD31" s="17">
        <f t="shared" si="83"/>
        <v>15000</v>
      </c>
      <c r="HE31" s="17">
        <f t="shared" si="83"/>
        <v>0</v>
      </c>
      <c r="HF31" s="17">
        <v>0</v>
      </c>
      <c r="HG31" s="17">
        <f t="shared" si="83"/>
        <v>26000</v>
      </c>
      <c r="HH31" s="17">
        <f t="shared" si="83"/>
        <v>0</v>
      </c>
      <c r="HI31" s="17">
        <v>0</v>
      </c>
      <c r="HJ31" s="17">
        <f t="shared" si="83"/>
        <v>12000</v>
      </c>
      <c r="HK31" s="17">
        <f t="shared" si="83"/>
        <v>0</v>
      </c>
      <c r="HL31" s="17">
        <v>0</v>
      </c>
      <c r="HM31" s="17">
        <f t="shared" si="83"/>
        <v>8000</v>
      </c>
      <c r="HN31" s="17">
        <f t="shared" si="83"/>
        <v>0</v>
      </c>
      <c r="HO31" s="17">
        <v>0</v>
      </c>
      <c r="HP31" s="17">
        <f t="shared" si="83"/>
        <v>0</v>
      </c>
      <c r="HQ31" s="17">
        <f t="shared" si="83"/>
        <v>0</v>
      </c>
      <c r="HR31" s="17">
        <v>0</v>
      </c>
      <c r="HS31" s="17">
        <f t="shared" si="83"/>
        <v>1267.0999999999999</v>
      </c>
      <c r="HT31" s="17">
        <f t="shared" si="83"/>
        <v>0</v>
      </c>
      <c r="HU31" s="17">
        <v>0</v>
      </c>
      <c r="HV31" s="17">
        <f t="shared" si="83"/>
        <v>152</v>
      </c>
      <c r="HW31" s="17">
        <f t="shared" si="83"/>
        <v>0</v>
      </c>
      <c r="HX31" s="17">
        <v>0</v>
      </c>
      <c r="HY31" s="17">
        <f>SUM(HY5:HY30)</f>
        <v>6557503.8000000007</v>
      </c>
      <c r="HZ31" s="17">
        <f>SUM(HZ5:HZ30)</f>
        <v>3301982.6000000006</v>
      </c>
      <c r="IA31" s="17">
        <f t="shared" si="23"/>
        <v>50.354261327305672</v>
      </c>
      <c r="IB31" s="17">
        <f t="shared" si="68"/>
        <v>102493.90000000002</v>
      </c>
      <c r="IC31" s="17">
        <f t="shared" si="68"/>
        <v>67045</v>
      </c>
      <c r="ID31" s="17">
        <f t="shared" si="24"/>
        <v>65.413649007404331</v>
      </c>
      <c r="IE31" s="17">
        <f t="shared" si="68"/>
        <v>21818.399999999998</v>
      </c>
      <c r="IF31" s="17">
        <f t="shared" si="68"/>
        <v>13533.6</v>
      </c>
      <c r="IG31" s="17">
        <f t="shared" si="25"/>
        <v>62.028379716202842</v>
      </c>
      <c r="IH31" s="17">
        <f t="shared" si="68"/>
        <v>30184.299999999996</v>
      </c>
      <c r="II31" s="17">
        <f t="shared" si="68"/>
        <v>14053.099999999999</v>
      </c>
      <c r="IJ31" s="17">
        <f t="shared" si="26"/>
        <v>46.557647518743188</v>
      </c>
      <c r="IK31" s="17">
        <f t="shared" si="68"/>
        <v>126</v>
      </c>
      <c r="IL31" s="17">
        <f t="shared" ref="IL31:LI31" si="84">SUM(IL5:IL30)</f>
        <v>44.599999999999994</v>
      </c>
      <c r="IM31" s="17">
        <f t="shared" si="27"/>
        <v>35.396825396825392</v>
      </c>
      <c r="IN31" s="17">
        <f t="shared" si="84"/>
        <v>26291.600000000002</v>
      </c>
      <c r="IO31" s="17">
        <f t="shared" si="84"/>
        <v>18357.400000000001</v>
      </c>
      <c r="IP31" s="17">
        <f t="shared" si="28"/>
        <v>69.822300658765528</v>
      </c>
      <c r="IQ31" s="17">
        <f t="shared" si="84"/>
        <v>135458.90000000002</v>
      </c>
      <c r="IR31" s="17">
        <f t="shared" si="84"/>
        <v>83028.3</v>
      </c>
      <c r="IS31" s="17">
        <f t="shared" si="29"/>
        <v>61.29408994167234</v>
      </c>
      <c r="IT31" s="17">
        <f t="shared" si="84"/>
        <v>50000.000000000007</v>
      </c>
      <c r="IU31" s="17">
        <f t="shared" si="84"/>
        <v>5353.7</v>
      </c>
      <c r="IV31" s="17">
        <f t="shared" si="48"/>
        <v>10.707399999999998</v>
      </c>
      <c r="IW31" s="17">
        <f t="shared" si="84"/>
        <v>4781.3000000000011</v>
      </c>
      <c r="IX31" s="17">
        <f t="shared" si="84"/>
        <v>4660.1000000000004</v>
      </c>
      <c r="IY31" s="17">
        <f t="shared" si="30"/>
        <v>97.465124547717124</v>
      </c>
      <c r="IZ31" s="17">
        <f t="shared" si="84"/>
        <v>3073105.5</v>
      </c>
      <c r="JA31" s="17">
        <f t="shared" si="84"/>
        <v>2282996.4</v>
      </c>
      <c r="JB31" s="17">
        <f t="shared" si="31"/>
        <v>74.289554979482475</v>
      </c>
      <c r="JC31" s="17">
        <f t="shared" si="84"/>
        <v>5048235.7</v>
      </c>
      <c r="JD31" s="17">
        <f t="shared" si="84"/>
        <v>3700061.6999999997</v>
      </c>
      <c r="JE31" s="17">
        <f t="shared" si="32"/>
        <v>73.294155025289314</v>
      </c>
      <c r="JF31" s="17">
        <f t="shared" si="84"/>
        <v>56554.3</v>
      </c>
      <c r="JG31" s="17">
        <f t="shared" si="84"/>
        <v>30581.300000000003</v>
      </c>
      <c r="JH31" s="17">
        <f t="shared" si="33"/>
        <v>54.074226009339696</v>
      </c>
      <c r="JI31" s="17">
        <f t="shared" si="84"/>
        <v>215.79999999999998</v>
      </c>
      <c r="JJ31" s="17">
        <f t="shared" si="84"/>
        <v>73.5</v>
      </c>
      <c r="JK31" s="17">
        <f t="shared" si="34"/>
        <v>34.059314179796104</v>
      </c>
      <c r="JL31" s="17">
        <f t="shared" si="84"/>
        <v>15405.9</v>
      </c>
      <c r="JM31" s="17">
        <f t="shared" si="84"/>
        <v>10700</v>
      </c>
      <c r="JN31" s="17">
        <f t="shared" si="35"/>
        <v>69.453910514802772</v>
      </c>
      <c r="JO31" s="17">
        <f t="shared" si="84"/>
        <v>401688.09999999992</v>
      </c>
      <c r="JP31" s="17">
        <f t="shared" si="84"/>
        <v>335588.60000000003</v>
      </c>
      <c r="JQ31" s="17">
        <f t="shared" si="36"/>
        <v>83.544571024135422</v>
      </c>
      <c r="JR31" s="17">
        <f t="shared" si="84"/>
        <v>2419.5</v>
      </c>
      <c r="JS31" s="17">
        <f t="shared" si="84"/>
        <v>195</v>
      </c>
      <c r="JT31" s="17">
        <f>SUM(JS31/JR31*100)</f>
        <v>8.0595164290142591</v>
      </c>
      <c r="JU31" s="17">
        <f t="shared" si="84"/>
        <v>1880.7999999999995</v>
      </c>
      <c r="JV31" s="17">
        <f t="shared" si="84"/>
        <v>1152.4999999999998</v>
      </c>
      <c r="JW31" s="17">
        <f t="shared" si="37"/>
        <v>61.277116120799668</v>
      </c>
      <c r="JX31" s="17">
        <f t="shared" si="84"/>
        <v>626.1</v>
      </c>
      <c r="JY31" s="17">
        <f t="shared" si="84"/>
        <v>309.40000000000003</v>
      </c>
      <c r="JZ31" s="17">
        <f t="shared" si="38"/>
        <v>49.417026034179848</v>
      </c>
      <c r="KA31" s="17">
        <f t="shared" si="84"/>
        <v>12600</v>
      </c>
      <c r="KB31" s="17">
        <f t="shared" si="84"/>
        <v>4361.2</v>
      </c>
      <c r="KC31" s="17">
        <f t="shared" si="49"/>
        <v>34.612698412698414</v>
      </c>
      <c r="KD31" s="17">
        <f t="shared" si="84"/>
        <v>26427.4</v>
      </c>
      <c r="KE31" s="17">
        <f t="shared" si="84"/>
        <v>19400.100000000002</v>
      </c>
      <c r="KF31" s="17">
        <f t="shared" si="39"/>
        <v>73.409037589774258</v>
      </c>
      <c r="KG31" s="17">
        <f t="shared" si="84"/>
        <v>6467.6</v>
      </c>
      <c r="KH31" s="17">
        <f t="shared" si="84"/>
        <v>4642.3999999999996</v>
      </c>
      <c r="KI31" s="17">
        <f t="shared" si="62"/>
        <v>71.77933081823241</v>
      </c>
      <c r="KJ31" s="17">
        <f t="shared" si="84"/>
        <v>9016781.0999999996</v>
      </c>
      <c r="KK31" s="17">
        <f t="shared" si="84"/>
        <v>6596137.9000000004</v>
      </c>
      <c r="KL31" s="17">
        <f t="shared" si="40"/>
        <v>73.154020562837005</v>
      </c>
      <c r="KM31" s="17">
        <f t="shared" si="84"/>
        <v>10000</v>
      </c>
      <c r="KN31" s="17">
        <f t="shared" si="84"/>
        <v>10000</v>
      </c>
      <c r="KO31" s="17">
        <f>SUM(KN31/KM31*100)</f>
        <v>100</v>
      </c>
      <c r="KP31" s="17">
        <f t="shared" si="84"/>
        <v>3639.1000000000004</v>
      </c>
      <c r="KQ31" s="17">
        <f t="shared" si="84"/>
        <v>1390.3999999999999</v>
      </c>
      <c r="KR31" s="17">
        <f t="shared" si="41"/>
        <v>38.207249045093562</v>
      </c>
      <c r="KS31" s="17">
        <f t="shared" si="84"/>
        <v>10000</v>
      </c>
      <c r="KT31" s="17">
        <f t="shared" si="84"/>
        <v>0</v>
      </c>
      <c r="KU31" s="17">
        <v>0</v>
      </c>
      <c r="KV31" s="17">
        <f t="shared" si="84"/>
        <v>50000</v>
      </c>
      <c r="KW31" s="17">
        <f t="shared" si="84"/>
        <v>517.1</v>
      </c>
      <c r="KX31" s="17">
        <f t="shared" si="55"/>
        <v>1.0342</v>
      </c>
      <c r="KY31" s="17">
        <f t="shared" ref="KY31:KZ31" si="85">SUM(KY5:KY30)</f>
        <v>5912.5</v>
      </c>
      <c r="KZ31" s="17">
        <f t="shared" si="85"/>
        <v>300</v>
      </c>
      <c r="LA31" s="17">
        <f>KZ31/KY31*100</f>
        <v>5.07399577167019</v>
      </c>
      <c r="LB31" s="17">
        <f>SUM(LB5:LB30)</f>
        <v>300</v>
      </c>
      <c r="LC31" s="17">
        <f t="shared" ref="LC31" si="86">SUM(LC5:LC30)</f>
        <v>100</v>
      </c>
      <c r="LD31" s="17">
        <f>LC31/LB31*100</f>
        <v>33.333333333333329</v>
      </c>
      <c r="LE31" s="17">
        <f>SUM(LE5:LE30)</f>
        <v>79851.600000000006</v>
      </c>
      <c r="LF31" s="17">
        <f>SUM(LF5:LF30)</f>
        <v>12307.499999999998</v>
      </c>
      <c r="LG31" s="17">
        <f t="shared" si="45"/>
        <v>15.412966052026505</v>
      </c>
      <c r="LH31" s="17">
        <f t="shared" si="84"/>
        <v>16254899.9</v>
      </c>
      <c r="LI31" s="17">
        <f t="shared" si="84"/>
        <v>10416357.600000001</v>
      </c>
      <c r="LJ31" s="18">
        <f t="shared" si="46"/>
        <v>64.081339559648725</v>
      </c>
    </row>
    <row r="32" spans="1:322" s="12" customFormat="1" ht="31.5" customHeight="1">
      <c r="A32" s="21" t="s">
        <v>116</v>
      </c>
      <c r="B32" s="16"/>
      <c r="C32" s="16"/>
      <c r="D32" s="16"/>
      <c r="E32" s="16"/>
      <c r="F32" s="16"/>
      <c r="G32" s="16"/>
      <c r="H32" s="16"/>
      <c r="I32" s="16"/>
      <c r="J32" s="17"/>
      <c r="K32" s="16"/>
      <c r="L32" s="16"/>
      <c r="M32" s="16"/>
      <c r="N32" s="16"/>
      <c r="O32" s="16"/>
      <c r="P32" s="16"/>
      <c r="Q32" s="16"/>
      <c r="R32" s="16"/>
      <c r="S32" s="17"/>
      <c r="T32" s="16"/>
      <c r="U32" s="16"/>
      <c r="V32" s="16"/>
      <c r="W32" s="16"/>
      <c r="X32" s="16"/>
      <c r="Y32" s="16"/>
      <c r="Z32" s="16">
        <v>32119</v>
      </c>
      <c r="AA32" s="16"/>
      <c r="AB32" s="17"/>
      <c r="AC32" s="16"/>
      <c r="AD32" s="16"/>
      <c r="AE32" s="16"/>
      <c r="AF32" s="16">
        <v>30000</v>
      </c>
      <c r="AG32" s="16"/>
      <c r="AH32" s="16"/>
      <c r="AI32" s="16"/>
      <c r="AJ32" s="16"/>
      <c r="AK32" s="16"/>
      <c r="AL32" s="16"/>
      <c r="AM32" s="16"/>
      <c r="AN32" s="17"/>
      <c r="AO32" s="16">
        <f>12162.4+4333.5+18000+450.5</f>
        <v>34946.400000000001</v>
      </c>
      <c r="AP32" s="16"/>
      <c r="AQ32" s="16"/>
      <c r="AR32" s="16"/>
      <c r="AS32" s="16"/>
      <c r="AT32" s="16"/>
      <c r="AU32" s="16"/>
      <c r="AV32" s="16"/>
      <c r="AW32" s="17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7"/>
      <c r="CE32" s="16"/>
      <c r="CF32" s="16"/>
      <c r="CG32" s="17"/>
      <c r="CH32" s="16"/>
      <c r="CI32" s="16"/>
      <c r="CJ32" s="16"/>
      <c r="CK32" s="16"/>
      <c r="CL32" s="16"/>
      <c r="CM32" s="17"/>
      <c r="CN32" s="16"/>
      <c r="CO32" s="16"/>
      <c r="CP32" s="16"/>
      <c r="CQ32" s="16"/>
      <c r="CR32" s="16"/>
      <c r="CS32" s="17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7"/>
      <c r="DF32" s="16"/>
      <c r="DG32" s="16"/>
      <c r="DH32" s="16"/>
      <c r="DI32" s="16">
        <v>255</v>
      </c>
      <c r="DJ32" s="16"/>
      <c r="DK32" s="16"/>
      <c r="DL32" s="16">
        <v>2.6</v>
      </c>
      <c r="DM32" s="16"/>
      <c r="DN32" s="16"/>
      <c r="DO32" s="16"/>
      <c r="DP32" s="16"/>
      <c r="DQ32" s="17"/>
      <c r="DR32" s="16"/>
      <c r="DS32" s="16"/>
      <c r="DT32" s="16"/>
      <c r="DU32" s="16"/>
      <c r="DV32" s="16"/>
      <c r="DW32" s="17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>
        <v>19472.900000000001</v>
      </c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7"/>
      <c r="FH32" s="16"/>
      <c r="FI32" s="16"/>
      <c r="FJ32" s="17"/>
      <c r="FK32" s="17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6"/>
      <c r="GG32" s="16"/>
      <c r="GH32" s="16"/>
      <c r="GI32" s="16"/>
      <c r="GJ32" s="16"/>
      <c r="GK32" s="17"/>
      <c r="GL32" s="16"/>
      <c r="GM32" s="16"/>
      <c r="GN32" s="16"/>
      <c r="GO32" s="16"/>
      <c r="GP32" s="16"/>
      <c r="GQ32" s="17"/>
      <c r="GR32" s="17"/>
      <c r="GS32" s="17"/>
      <c r="GT32" s="17"/>
      <c r="GU32" s="17"/>
      <c r="GV32" s="17"/>
      <c r="GW32" s="17"/>
      <c r="GX32" s="17"/>
      <c r="GY32" s="17"/>
      <c r="GZ32" s="17"/>
      <c r="HA32" s="17"/>
      <c r="HB32" s="17"/>
      <c r="HC32" s="17"/>
      <c r="HD32" s="17"/>
      <c r="HE32" s="17"/>
      <c r="HF32" s="17"/>
      <c r="HG32" s="17"/>
      <c r="HH32" s="17"/>
      <c r="HI32" s="17"/>
      <c r="HJ32" s="17"/>
      <c r="HK32" s="17"/>
      <c r="HL32" s="17"/>
      <c r="HM32" s="17"/>
      <c r="HN32" s="17"/>
      <c r="HO32" s="17"/>
      <c r="HP32" s="16">
        <v>7469.4</v>
      </c>
      <c r="HQ32" s="17"/>
      <c r="HR32" s="17"/>
      <c r="HS32" s="17"/>
      <c r="HT32" s="17"/>
      <c r="HU32" s="17"/>
      <c r="HV32" s="17"/>
      <c r="HW32" s="17"/>
      <c r="HX32" s="17"/>
      <c r="HY32" s="17">
        <f t="shared" si="21"/>
        <v>124265.29999999999</v>
      </c>
      <c r="HZ32" s="16"/>
      <c r="IA32" s="17"/>
      <c r="IB32" s="22"/>
      <c r="IC32" s="22"/>
      <c r="ID32" s="16"/>
      <c r="IE32" s="22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  <c r="IU32" s="16"/>
      <c r="IV32" s="16"/>
      <c r="IW32" s="16"/>
      <c r="IX32" s="16"/>
      <c r="IY32" s="16"/>
      <c r="IZ32" s="16"/>
      <c r="JA32" s="16"/>
      <c r="JB32" s="16"/>
      <c r="JC32" s="16"/>
      <c r="JD32" s="16"/>
      <c r="JE32" s="16"/>
      <c r="JF32" s="16"/>
      <c r="JG32" s="16"/>
      <c r="JH32" s="16"/>
      <c r="JI32" s="16"/>
      <c r="JJ32" s="16"/>
      <c r="JK32" s="16"/>
      <c r="JL32" s="16"/>
      <c r="JM32" s="16"/>
      <c r="JN32" s="16"/>
      <c r="JO32" s="16"/>
      <c r="JP32" s="16"/>
      <c r="JQ32" s="16"/>
      <c r="JR32" s="16"/>
      <c r="JS32" s="16"/>
      <c r="JT32" s="16"/>
      <c r="JU32" s="16"/>
      <c r="JV32" s="16"/>
      <c r="JW32" s="16"/>
      <c r="JX32" s="16"/>
      <c r="JY32" s="16"/>
      <c r="JZ32" s="17"/>
      <c r="KA32" s="16"/>
      <c r="KB32" s="16"/>
      <c r="KC32" s="16"/>
      <c r="KD32" s="16"/>
      <c r="KE32" s="16"/>
      <c r="KF32" s="16"/>
      <c r="KG32" s="16"/>
      <c r="KH32" s="16"/>
      <c r="KI32" s="17"/>
      <c r="KJ32" s="16"/>
      <c r="KK32" s="16"/>
      <c r="KL32" s="17"/>
      <c r="KM32" s="16"/>
      <c r="KN32" s="16"/>
      <c r="KO32" s="17"/>
      <c r="KP32" s="16"/>
      <c r="KQ32" s="16"/>
      <c r="KR32" s="17"/>
      <c r="KS32" s="16"/>
      <c r="KT32" s="16"/>
      <c r="KU32" s="16"/>
      <c r="KV32" s="16"/>
      <c r="KW32" s="16"/>
      <c r="KX32" s="17"/>
      <c r="KY32" s="16"/>
      <c r="KZ32" s="16"/>
      <c r="LA32" s="17"/>
      <c r="LB32" s="16"/>
      <c r="LC32" s="16"/>
      <c r="LD32" s="16"/>
      <c r="LE32" s="17"/>
      <c r="LF32" s="18"/>
      <c r="LG32" s="17"/>
      <c r="LH32" s="18">
        <f>SUM(H32+HY32+KJ32+LE32)</f>
        <v>124265.29999999999</v>
      </c>
      <c r="LI32" s="18"/>
      <c r="LJ32" s="18">
        <f t="shared" si="46"/>
        <v>0</v>
      </c>
    </row>
    <row r="33" spans="1:322" s="12" customFormat="1" ht="34.5" customHeight="1">
      <c r="A33" s="23" t="s">
        <v>117</v>
      </c>
      <c r="B33" s="17">
        <f>SUM(B31:B32)</f>
        <v>159129.4</v>
      </c>
      <c r="C33" s="17">
        <f>SUM(C31:C32)</f>
        <v>133465</v>
      </c>
      <c r="D33" s="17">
        <f t="shared" si="8"/>
        <v>83.871993484547801</v>
      </c>
      <c r="E33" s="17">
        <f>SUM(E31:E32)</f>
        <v>441633.99999999994</v>
      </c>
      <c r="F33" s="17">
        <f>SUM(F31:F32)</f>
        <v>372464.6</v>
      </c>
      <c r="G33" s="17">
        <f t="shared" si="9"/>
        <v>84.337845365166643</v>
      </c>
      <c r="H33" s="17">
        <f>SUM(B33+E33)</f>
        <v>600763.39999999991</v>
      </c>
      <c r="I33" s="17">
        <f>SUM(C33+F33)</f>
        <v>505929.6</v>
      </c>
      <c r="J33" s="17">
        <f t="shared" si="10"/>
        <v>84.214451146657737</v>
      </c>
      <c r="K33" s="17">
        <f>SUM(K31+K32)</f>
        <v>253057.00000000003</v>
      </c>
      <c r="L33" s="17">
        <f t="shared" ref="L33:CH33" si="87">SUM(L31+L32)</f>
        <v>136413.29999999999</v>
      </c>
      <c r="M33" s="17">
        <f>SUM(L33/K33*100)</f>
        <v>53.906155530176981</v>
      </c>
      <c r="N33" s="17">
        <f t="shared" si="87"/>
        <v>99000.000000000015</v>
      </c>
      <c r="O33" s="17">
        <f t="shared" si="87"/>
        <v>14736.600000000002</v>
      </c>
      <c r="P33" s="17">
        <f t="shared" si="11"/>
        <v>14.885454545454547</v>
      </c>
      <c r="Q33" s="17">
        <f t="shared" si="87"/>
        <v>4072.7</v>
      </c>
      <c r="R33" s="17">
        <f t="shared" si="87"/>
        <v>1590.8</v>
      </c>
      <c r="S33" s="17">
        <f>SUM(R33/Q33)*100</f>
        <v>39.060082991627176</v>
      </c>
      <c r="T33" s="17">
        <f t="shared" si="87"/>
        <v>500000</v>
      </c>
      <c r="U33" s="17">
        <f t="shared" si="87"/>
        <v>316010.50000000006</v>
      </c>
      <c r="V33" s="17">
        <f>SUM(U33/T33*100)</f>
        <v>63.202100000000016</v>
      </c>
      <c r="W33" s="17">
        <f t="shared" si="87"/>
        <v>57000.000000000015</v>
      </c>
      <c r="X33" s="17">
        <f t="shared" si="87"/>
        <v>24038.500000000004</v>
      </c>
      <c r="Y33" s="17">
        <f t="shared" si="12"/>
        <v>42.172807017543853</v>
      </c>
      <c r="Z33" s="17">
        <f>SUM(Z31+Z32)</f>
        <v>132119</v>
      </c>
      <c r="AA33" s="17">
        <f>SUM(AA31+AA32)</f>
        <v>59062.600000000006</v>
      </c>
      <c r="AB33" s="17">
        <f t="shared" si="61"/>
        <v>44.704092522650043</v>
      </c>
      <c r="AC33" s="17">
        <f t="shared" si="87"/>
        <v>72473.099999999991</v>
      </c>
      <c r="AD33" s="17">
        <f t="shared" si="87"/>
        <v>19046.400000000001</v>
      </c>
      <c r="AE33" s="17">
        <f t="shared" si="13"/>
        <v>26.280647578204885</v>
      </c>
      <c r="AF33" s="17">
        <f t="shared" si="87"/>
        <v>285000</v>
      </c>
      <c r="AG33" s="17">
        <f t="shared" si="87"/>
        <v>49646.399999999994</v>
      </c>
      <c r="AH33" s="17">
        <f t="shared" si="59"/>
        <v>17.419789473684208</v>
      </c>
      <c r="AI33" s="17">
        <f t="shared" si="87"/>
        <v>340000</v>
      </c>
      <c r="AJ33" s="17">
        <f t="shared" si="87"/>
        <v>260000</v>
      </c>
      <c r="AK33" s="17">
        <f t="shared" si="64"/>
        <v>76.470588235294116</v>
      </c>
      <c r="AL33" s="17">
        <f t="shared" si="87"/>
        <v>1023826.2000000001</v>
      </c>
      <c r="AM33" s="17">
        <f t="shared" si="87"/>
        <v>700939.3</v>
      </c>
      <c r="AN33" s="17">
        <f t="shared" si="54"/>
        <v>68.462723458336967</v>
      </c>
      <c r="AO33" s="27">
        <f t="shared" si="87"/>
        <v>95049.3</v>
      </c>
      <c r="AP33" s="17">
        <f t="shared" si="87"/>
        <v>8194.2999999999993</v>
      </c>
      <c r="AQ33" s="17">
        <f t="shared" si="53"/>
        <v>8.6211050475910902</v>
      </c>
      <c r="AR33" s="17">
        <f t="shared" si="87"/>
        <v>7804</v>
      </c>
      <c r="AS33" s="17">
        <f t="shared" si="87"/>
        <v>0</v>
      </c>
      <c r="AT33" s="17">
        <v>0</v>
      </c>
      <c r="AU33" s="17">
        <f t="shared" si="87"/>
        <v>140497.70000000001</v>
      </c>
      <c r="AV33" s="17">
        <f t="shared" si="87"/>
        <v>65352.800000000003</v>
      </c>
      <c r="AW33" s="17">
        <f t="shared" si="47"/>
        <v>46.515209857527914</v>
      </c>
      <c r="AX33" s="17">
        <f t="shared" si="87"/>
        <v>162000</v>
      </c>
      <c r="AY33" s="17">
        <f t="shared" si="87"/>
        <v>0</v>
      </c>
      <c r="AZ33" s="17">
        <v>0</v>
      </c>
      <c r="BA33" s="17">
        <f t="shared" si="87"/>
        <v>169354.6</v>
      </c>
      <c r="BB33" s="17">
        <f t="shared" si="87"/>
        <v>0</v>
      </c>
      <c r="BC33" s="17">
        <f>SUM(BB33/BA33*100)</f>
        <v>0</v>
      </c>
      <c r="BD33" s="17">
        <f t="shared" si="87"/>
        <v>177000</v>
      </c>
      <c r="BE33" s="17">
        <f t="shared" si="87"/>
        <v>0</v>
      </c>
      <c r="BF33" s="17">
        <f>SUM(BE33/BD33*100)</f>
        <v>0</v>
      </c>
      <c r="BG33" s="17">
        <f t="shared" si="87"/>
        <v>3109.7</v>
      </c>
      <c r="BH33" s="17">
        <f t="shared" si="87"/>
        <v>3109.7</v>
      </c>
      <c r="BI33" s="17">
        <f t="shared" si="65"/>
        <v>100</v>
      </c>
      <c r="BJ33" s="17">
        <f t="shared" si="87"/>
        <v>12264.7</v>
      </c>
      <c r="BK33" s="17">
        <f t="shared" si="87"/>
        <v>0</v>
      </c>
      <c r="BL33" s="17">
        <f t="shared" si="87"/>
        <v>0</v>
      </c>
      <c r="BM33" s="17">
        <f t="shared" si="87"/>
        <v>18159.599999999999</v>
      </c>
      <c r="BN33" s="17">
        <f t="shared" si="87"/>
        <v>16377.1</v>
      </c>
      <c r="BO33" s="17">
        <f t="shared" si="87"/>
        <v>90.184255159805289</v>
      </c>
      <c r="BP33" s="17">
        <f t="shared" si="87"/>
        <v>17245</v>
      </c>
      <c r="BQ33" s="17">
        <f t="shared" si="87"/>
        <v>0</v>
      </c>
      <c r="BR33" s="17">
        <v>0</v>
      </c>
      <c r="BS33" s="17">
        <f t="shared" si="87"/>
        <v>14090.7</v>
      </c>
      <c r="BT33" s="17">
        <f t="shared" si="87"/>
        <v>12420.9</v>
      </c>
      <c r="BU33" s="17">
        <f t="shared" si="66"/>
        <v>88.149630607421912</v>
      </c>
      <c r="BV33" s="17">
        <f t="shared" si="87"/>
        <v>14302.2</v>
      </c>
      <c r="BW33" s="17">
        <f t="shared" si="87"/>
        <v>0</v>
      </c>
      <c r="BX33" s="17">
        <v>0</v>
      </c>
      <c r="BY33" s="17">
        <f t="shared" si="87"/>
        <v>14554.8</v>
      </c>
      <c r="BZ33" s="17">
        <f t="shared" si="87"/>
        <v>0</v>
      </c>
      <c r="CA33" s="17">
        <v>0</v>
      </c>
      <c r="CB33" s="17">
        <f t="shared" si="87"/>
        <v>5838.4</v>
      </c>
      <c r="CC33" s="17">
        <f t="shared" si="87"/>
        <v>3701.5</v>
      </c>
      <c r="CD33" s="17">
        <f t="shared" ref="CD33" si="88">CC33/CB33*100</f>
        <v>63.399218964099759</v>
      </c>
      <c r="CE33" s="17">
        <f t="shared" si="87"/>
        <v>6033.6</v>
      </c>
      <c r="CF33" s="17">
        <f t="shared" si="87"/>
        <v>637.6</v>
      </c>
      <c r="CG33" s="17">
        <f t="shared" ref="CG33" si="89">CF33/CE33*100</f>
        <v>10.5674887297799</v>
      </c>
      <c r="CH33" s="17">
        <f t="shared" si="87"/>
        <v>8500</v>
      </c>
      <c r="CI33" s="17">
        <f t="shared" ref="CI33:EQ33" si="90">SUM(CI31+CI32)</f>
        <v>0</v>
      </c>
      <c r="CJ33" s="17">
        <v>0</v>
      </c>
      <c r="CK33" s="17">
        <f t="shared" si="90"/>
        <v>10000</v>
      </c>
      <c r="CL33" s="17">
        <f t="shared" si="90"/>
        <v>10000</v>
      </c>
      <c r="CM33" s="17">
        <f t="shared" ref="CM33" si="91">CL33/CK33*100</f>
        <v>100</v>
      </c>
      <c r="CN33" s="17">
        <f t="shared" si="90"/>
        <v>67987.5</v>
      </c>
      <c r="CO33" s="17">
        <f t="shared" si="90"/>
        <v>38244.800000000003</v>
      </c>
      <c r="CP33" s="17">
        <f t="shared" si="67"/>
        <v>56.252693509836369</v>
      </c>
      <c r="CQ33" s="17">
        <f t="shared" si="90"/>
        <v>61934.2</v>
      </c>
      <c r="CR33" s="17">
        <f t="shared" si="90"/>
        <v>47013.5</v>
      </c>
      <c r="CS33" s="17">
        <f t="shared" ref="CS33" si="92">SUM(CR33/CQ33*100)</f>
        <v>75.908787067565257</v>
      </c>
      <c r="CT33" s="17">
        <f t="shared" si="90"/>
        <v>534354.19999999995</v>
      </c>
      <c r="CU33" s="17">
        <f t="shared" si="90"/>
        <v>205871.9</v>
      </c>
      <c r="CV33" s="17">
        <f t="shared" si="69"/>
        <v>38.527235305720438</v>
      </c>
      <c r="CW33" s="17">
        <f t="shared" si="90"/>
        <v>5000</v>
      </c>
      <c r="CX33" s="17">
        <f t="shared" si="90"/>
        <v>0</v>
      </c>
      <c r="CY33" s="17">
        <v>0</v>
      </c>
      <c r="CZ33" s="17">
        <f t="shared" si="90"/>
        <v>128634.2</v>
      </c>
      <c r="DA33" s="17">
        <f t="shared" si="90"/>
        <v>0</v>
      </c>
      <c r="DB33" s="17">
        <v>0</v>
      </c>
      <c r="DC33" s="17">
        <f t="shared" si="90"/>
        <v>236829.6</v>
      </c>
      <c r="DD33" s="17">
        <f t="shared" si="90"/>
        <v>117879.3</v>
      </c>
      <c r="DE33" s="17">
        <f t="shared" si="70"/>
        <v>49.773888061289632</v>
      </c>
      <c r="DF33" s="17">
        <f t="shared" si="90"/>
        <v>9424.2000000000007</v>
      </c>
      <c r="DG33" s="17">
        <f t="shared" si="90"/>
        <v>0</v>
      </c>
      <c r="DH33" s="17">
        <v>0</v>
      </c>
      <c r="DI33" s="17">
        <f t="shared" si="90"/>
        <v>255</v>
      </c>
      <c r="DJ33" s="17">
        <f t="shared" si="90"/>
        <v>0</v>
      </c>
      <c r="DK33" s="17">
        <v>0</v>
      </c>
      <c r="DL33" s="17">
        <f t="shared" si="90"/>
        <v>96998</v>
      </c>
      <c r="DM33" s="17">
        <f t="shared" si="90"/>
        <v>96995.4</v>
      </c>
      <c r="DN33" s="17">
        <f t="shared" si="15"/>
        <v>99.997319532361487</v>
      </c>
      <c r="DO33" s="17">
        <f t="shared" si="90"/>
        <v>1783.1</v>
      </c>
      <c r="DP33" s="17">
        <f t="shared" si="90"/>
        <v>850.5</v>
      </c>
      <c r="DQ33" s="17">
        <f t="shared" si="51"/>
        <v>47.69782962256744</v>
      </c>
      <c r="DR33" s="17">
        <f t="shared" si="90"/>
        <v>501.40000000000003</v>
      </c>
      <c r="DS33" s="17">
        <f t="shared" si="90"/>
        <v>501.40000000000003</v>
      </c>
      <c r="DT33" s="17">
        <f t="shared" si="16"/>
        <v>100</v>
      </c>
      <c r="DU33" s="17">
        <f t="shared" si="90"/>
        <v>8833.4</v>
      </c>
      <c r="DV33" s="17">
        <f t="shared" si="90"/>
        <v>6691.8000000000011</v>
      </c>
      <c r="DW33" s="17">
        <f t="shared" si="50"/>
        <v>75.755654674304367</v>
      </c>
      <c r="DX33" s="17">
        <f t="shared" si="90"/>
        <v>1638.9</v>
      </c>
      <c r="DY33" s="17">
        <f t="shared" si="90"/>
        <v>1638.9</v>
      </c>
      <c r="DZ33" s="17">
        <f>SUM(DY33/DX33*100)</f>
        <v>100</v>
      </c>
      <c r="EA33" s="17">
        <f t="shared" si="90"/>
        <v>37644.400000000001</v>
      </c>
      <c r="EB33" s="17">
        <f t="shared" si="90"/>
        <v>20033</v>
      </c>
      <c r="EC33" s="17">
        <f>SUM(EB33/EA33*100)</f>
        <v>53.216414659285306</v>
      </c>
      <c r="ED33" s="17">
        <f t="shared" si="90"/>
        <v>9378.1999999999989</v>
      </c>
      <c r="EE33" s="17">
        <f t="shared" si="90"/>
        <v>4911.1000000000004</v>
      </c>
      <c r="EF33" s="17">
        <f t="shared" si="56"/>
        <v>52.367191998464534</v>
      </c>
      <c r="EG33" s="17">
        <f t="shared" si="90"/>
        <v>1343.5</v>
      </c>
      <c r="EH33" s="17">
        <f t="shared" si="90"/>
        <v>504</v>
      </c>
      <c r="EI33" s="17">
        <f>SUM(EH33/EG33*100)</f>
        <v>37.513956084852992</v>
      </c>
      <c r="EJ33" s="17">
        <f t="shared" si="90"/>
        <v>8052.8</v>
      </c>
      <c r="EK33" s="17">
        <f t="shared" si="90"/>
        <v>8052.8</v>
      </c>
      <c r="EL33" s="17">
        <f>SUM(EK33/EJ33*100)</f>
        <v>100</v>
      </c>
      <c r="EM33" s="17">
        <f t="shared" si="90"/>
        <v>19443.700000000004</v>
      </c>
      <c r="EN33" s="17">
        <f t="shared" si="90"/>
        <v>15327.599999999999</v>
      </c>
      <c r="EO33" s="17">
        <f t="shared" si="18"/>
        <v>78.830675231565976</v>
      </c>
      <c r="EP33" s="17">
        <f t="shared" si="90"/>
        <v>280022.90000000002</v>
      </c>
      <c r="EQ33" s="17">
        <f t="shared" si="90"/>
        <v>19242</v>
      </c>
      <c r="ER33" s="17">
        <f>SUM(EQ33/EP33*100)</f>
        <v>6.8715808599939505</v>
      </c>
      <c r="ES33" s="17">
        <f t="shared" ref="ES33:GP33" si="93">SUM(ES31+ES32)</f>
        <v>5643.2</v>
      </c>
      <c r="ET33" s="17">
        <f t="shared" si="93"/>
        <v>633.9</v>
      </c>
      <c r="EU33" s="17">
        <f t="shared" si="60"/>
        <v>11.23298837538985</v>
      </c>
      <c r="EV33" s="17">
        <f t="shared" si="93"/>
        <v>911039.9</v>
      </c>
      <c r="EW33" s="17">
        <f t="shared" si="93"/>
        <v>878335.50000000012</v>
      </c>
      <c r="EX33" s="17">
        <f>SUM(EW33/EV33*100)</f>
        <v>96.410212110358728</v>
      </c>
      <c r="EY33" s="17">
        <f t="shared" si="93"/>
        <v>21505.300000000003</v>
      </c>
      <c r="EZ33" s="17">
        <f t="shared" si="93"/>
        <v>0</v>
      </c>
      <c r="FA33" s="17">
        <f>SUM(EZ33/EY33*100)</f>
        <v>0</v>
      </c>
      <c r="FB33" s="17">
        <f t="shared" si="93"/>
        <v>122520</v>
      </c>
      <c r="FC33" s="17">
        <f t="shared" si="93"/>
        <v>0</v>
      </c>
      <c r="FD33" s="17">
        <f>SUM(FC33/FB33*100)</f>
        <v>0</v>
      </c>
      <c r="FE33" s="17">
        <f t="shared" si="93"/>
        <v>593.20000000000005</v>
      </c>
      <c r="FF33" s="17">
        <f t="shared" si="93"/>
        <v>0</v>
      </c>
      <c r="FG33" s="17">
        <f>SUM(FF33/FE33*100)</f>
        <v>0</v>
      </c>
      <c r="FH33" s="17">
        <f t="shared" si="93"/>
        <v>108.6</v>
      </c>
      <c r="FI33" s="17">
        <f t="shared" si="93"/>
        <v>108.6</v>
      </c>
      <c r="FJ33" s="17">
        <f>SUM(FI33/FH33*100)</f>
        <v>100</v>
      </c>
      <c r="FK33" s="17">
        <f>SUM(FK31+FK32)</f>
        <v>6992.5</v>
      </c>
      <c r="FL33" s="17">
        <f>SUM(FL31+FL32)</f>
        <v>0</v>
      </c>
      <c r="FM33" s="17">
        <v>0</v>
      </c>
      <c r="FN33" s="17">
        <f t="shared" ref="FN33:FO33" si="94">SUM(FN31+FN32)</f>
        <v>3700</v>
      </c>
      <c r="FO33" s="17">
        <f t="shared" si="94"/>
        <v>0</v>
      </c>
      <c r="FP33" s="17">
        <v>0</v>
      </c>
      <c r="FQ33" s="17">
        <f t="shared" ref="FQ33" si="95">SUM(FQ31+FQ32)</f>
        <v>3316.9</v>
      </c>
      <c r="FR33" s="17">
        <f t="shared" ref="FR33" si="96">SUM(FR31+FR32)</f>
        <v>0</v>
      </c>
      <c r="FS33" s="17">
        <v>0</v>
      </c>
      <c r="FT33" s="17">
        <f t="shared" ref="FT33" si="97">SUM(FT31+FT32)</f>
        <v>27833.3</v>
      </c>
      <c r="FU33" s="17">
        <f t="shared" ref="FU33" si="98">SUM(FU31+FU32)</f>
        <v>0</v>
      </c>
      <c r="FV33" s="17">
        <v>0</v>
      </c>
      <c r="FW33" s="17">
        <f t="shared" ref="FW33" si="99">SUM(FW31+FW32)</f>
        <v>2806.7</v>
      </c>
      <c r="FX33" s="17">
        <f t="shared" ref="FX33" si="100">SUM(FX31+FX32)</f>
        <v>0</v>
      </c>
      <c r="FY33" s="17">
        <v>0</v>
      </c>
      <c r="FZ33" s="17">
        <f t="shared" ref="FZ33" si="101">SUM(FZ31+FZ32)</f>
        <v>6418.9</v>
      </c>
      <c r="GA33" s="17">
        <f t="shared" ref="GA33" si="102">SUM(GA31+GA32)</f>
        <v>0</v>
      </c>
      <c r="GB33" s="17">
        <v>0</v>
      </c>
      <c r="GC33" s="17">
        <f t="shared" ref="GC33" si="103">SUM(GC31+GC32)</f>
        <v>23880</v>
      </c>
      <c r="GD33" s="17">
        <f t="shared" ref="GD33" si="104">SUM(GD31+GD32)</f>
        <v>0</v>
      </c>
      <c r="GE33" s="17">
        <v>0</v>
      </c>
      <c r="GF33" s="17">
        <f t="shared" si="93"/>
        <v>3600</v>
      </c>
      <c r="GG33" s="17">
        <f t="shared" si="93"/>
        <v>3600</v>
      </c>
      <c r="GH33" s="17">
        <f t="shared" si="19"/>
        <v>100</v>
      </c>
      <c r="GI33" s="17">
        <f t="shared" si="93"/>
        <v>10752.7</v>
      </c>
      <c r="GJ33" s="17">
        <f t="shared" si="93"/>
        <v>0</v>
      </c>
      <c r="GK33" s="17">
        <f>SUM(GJ33/GI33*100)</f>
        <v>0</v>
      </c>
      <c r="GL33" s="17">
        <f t="shared" si="93"/>
        <v>119547</v>
      </c>
      <c r="GM33" s="17">
        <f t="shared" si="93"/>
        <v>117999.5</v>
      </c>
      <c r="GN33" s="17">
        <f>SUM(GM33/GL33*100)</f>
        <v>98.705530042577394</v>
      </c>
      <c r="GO33" s="17">
        <f t="shared" si="93"/>
        <v>23374.6</v>
      </c>
      <c r="GP33" s="17">
        <f t="shared" si="93"/>
        <v>4163.3</v>
      </c>
      <c r="GQ33" s="17">
        <f t="shared" ref="GQ33" si="105">GP33/GO33*100</f>
        <v>17.811213881734879</v>
      </c>
      <c r="GR33" s="17">
        <f>SUM(GR31+GR32)</f>
        <v>37719.9</v>
      </c>
      <c r="GS33" s="17">
        <f t="shared" ref="GS33:GV33" si="106">SUM(GS31+GS32)</f>
        <v>0</v>
      </c>
      <c r="GT33" s="17">
        <v>0</v>
      </c>
      <c r="GU33" s="17">
        <f t="shared" si="106"/>
        <v>98116.4</v>
      </c>
      <c r="GV33" s="17">
        <f t="shared" si="106"/>
        <v>12105.5</v>
      </c>
      <c r="GW33" s="17">
        <f t="shared" ref="GW33" si="107">GV33/GU33*100</f>
        <v>12.337896620748417</v>
      </c>
      <c r="GX33" s="17">
        <f>SUM(GX31+GX32)</f>
        <v>15000</v>
      </c>
      <c r="GY33" s="17">
        <f t="shared" ref="GY33:HW33" si="108">SUM(GY31+GY32)</f>
        <v>0</v>
      </c>
      <c r="GZ33" s="17">
        <v>0</v>
      </c>
      <c r="HA33" s="17">
        <f t="shared" si="108"/>
        <v>15000</v>
      </c>
      <c r="HB33" s="17">
        <f t="shared" si="108"/>
        <v>0</v>
      </c>
      <c r="HC33" s="17">
        <v>0</v>
      </c>
      <c r="HD33" s="17">
        <f t="shared" si="108"/>
        <v>15000</v>
      </c>
      <c r="HE33" s="17">
        <f t="shared" si="108"/>
        <v>0</v>
      </c>
      <c r="HF33" s="17">
        <v>0</v>
      </c>
      <c r="HG33" s="17">
        <f t="shared" si="108"/>
        <v>26000</v>
      </c>
      <c r="HH33" s="17">
        <f t="shared" si="108"/>
        <v>0</v>
      </c>
      <c r="HI33" s="17">
        <v>0</v>
      </c>
      <c r="HJ33" s="17">
        <f t="shared" si="108"/>
        <v>12000</v>
      </c>
      <c r="HK33" s="17">
        <f t="shared" si="108"/>
        <v>0</v>
      </c>
      <c r="HL33" s="17">
        <v>0</v>
      </c>
      <c r="HM33" s="17">
        <f t="shared" si="108"/>
        <v>8000</v>
      </c>
      <c r="HN33" s="17">
        <f t="shared" si="108"/>
        <v>0</v>
      </c>
      <c r="HO33" s="17">
        <v>0</v>
      </c>
      <c r="HP33" s="17">
        <f t="shared" si="108"/>
        <v>7469.4</v>
      </c>
      <c r="HQ33" s="17">
        <f t="shared" si="108"/>
        <v>0</v>
      </c>
      <c r="HR33" s="17">
        <v>0</v>
      </c>
      <c r="HS33" s="17">
        <f t="shared" si="108"/>
        <v>1267.0999999999999</v>
      </c>
      <c r="HT33" s="17">
        <f t="shared" si="108"/>
        <v>0</v>
      </c>
      <c r="HU33" s="17">
        <v>0</v>
      </c>
      <c r="HV33" s="17">
        <f t="shared" si="108"/>
        <v>152</v>
      </c>
      <c r="HW33" s="17">
        <f t="shared" si="108"/>
        <v>0</v>
      </c>
      <c r="HX33" s="17">
        <v>0</v>
      </c>
      <c r="HY33" s="17">
        <f>SUM(HY31:HY32)</f>
        <v>6681769.1000000006</v>
      </c>
      <c r="HZ33" s="17">
        <f>SUM(HZ31:HZ32)</f>
        <v>3301982.6000000006</v>
      </c>
      <c r="IA33" s="17">
        <f t="shared" si="23"/>
        <v>49.4177896689067</v>
      </c>
      <c r="IB33" s="17">
        <f t="shared" ref="IB33:KH33" si="109">SUM(IB31+IB32)</f>
        <v>102493.90000000002</v>
      </c>
      <c r="IC33" s="17">
        <f t="shared" si="109"/>
        <v>67045</v>
      </c>
      <c r="ID33" s="17">
        <f t="shared" si="24"/>
        <v>65.413649007404331</v>
      </c>
      <c r="IE33" s="17">
        <f t="shared" si="109"/>
        <v>21818.399999999998</v>
      </c>
      <c r="IF33" s="17">
        <f t="shared" si="109"/>
        <v>13533.6</v>
      </c>
      <c r="IG33" s="17">
        <f t="shared" si="25"/>
        <v>62.028379716202842</v>
      </c>
      <c r="IH33" s="17">
        <f t="shared" si="109"/>
        <v>30184.299999999996</v>
      </c>
      <c r="II33" s="17">
        <f t="shared" si="109"/>
        <v>14053.099999999999</v>
      </c>
      <c r="IJ33" s="17">
        <f t="shared" si="26"/>
        <v>46.557647518743188</v>
      </c>
      <c r="IK33" s="17">
        <f t="shared" si="109"/>
        <v>126</v>
      </c>
      <c r="IL33" s="17">
        <f t="shared" si="109"/>
        <v>44.599999999999994</v>
      </c>
      <c r="IM33" s="17">
        <f t="shared" si="27"/>
        <v>35.396825396825392</v>
      </c>
      <c r="IN33" s="17">
        <f t="shared" si="109"/>
        <v>26291.600000000002</v>
      </c>
      <c r="IO33" s="17">
        <f t="shared" si="109"/>
        <v>18357.400000000001</v>
      </c>
      <c r="IP33" s="17">
        <f t="shared" si="28"/>
        <v>69.822300658765528</v>
      </c>
      <c r="IQ33" s="17">
        <f t="shared" si="109"/>
        <v>135458.90000000002</v>
      </c>
      <c r="IR33" s="17">
        <f t="shared" si="109"/>
        <v>83028.3</v>
      </c>
      <c r="IS33" s="17">
        <f t="shared" si="29"/>
        <v>61.29408994167234</v>
      </c>
      <c r="IT33" s="17">
        <f t="shared" si="109"/>
        <v>50000.000000000007</v>
      </c>
      <c r="IU33" s="17">
        <f t="shared" si="109"/>
        <v>5353.7</v>
      </c>
      <c r="IV33" s="17">
        <f t="shared" si="48"/>
        <v>10.707399999999998</v>
      </c>
      <c r="IW33" s="17">
        <f t="shared" si="109"/>
        <v>4781.3000000000011</v>
      </c>
      <c r="IX33" s="17">
        <f t="shared" si="109"/>
        <v>4660.1000000000004</v>
      </c>
      <c r="IY33" s="17">
        <f t="shared" si="30"/>
        <v>97.465124547717124</v>
      </c>
      <c r="IZ33" s="17">
        <f t="shared" si="109"/>
        <v>3073105.5</v>
      </c>
      <c r="JA33" s="17">
        <f t="shared" si="109"/>
        <v>2282996.4</v>
      </c>
      <c r="JB33" s="17">
        <f t="shared" si="31"/>
        <v>74.289554979482475</v>
      </c>
      <c r="JC33" s="17">
        <f t="shared" si="109"/>
        <v>5048235.7</v>
      </c>
      <c r="JD33" s="17">
        <f t="shared" si="109"/>
        <v>3700061.6999999997</v>
      </c>
      <c r="JE33" s="17">
        <f t="shared" si="32"/>
        <v>73.294155025289314</v>
      </c>
      <c r="JF33" s="17">
        <f t="shared" si="109"/>
        <v>56554.3</v>
      </c>
      <c r="JG33" s="17">
        <f t="shared" si="109"/>
        <v>30581.300000000003</v>
      </c>
      <c r="JH33" s="17">
        <f t="shared" si="33"/>
        <v>54.074226009339696</v>
      </c>
      <c r="JI33" s="17">
        <f t="shared" si="109"/>
        <v>215.79999999999998</v>
      </c>
      <c r="JJ33" s="17">
        <f t="shared" si="109"/>
        <v>73.5</v>
      </c>
      <c r="JK33" s="17">
        <f t="shared" si="34"/>
        <v>34.059314179796104</v>
      </c>
      <c r="JL33" s="17">
        <f t="shared" si="109"/>
        <v>15405.9</v>
      </c>
      <c r="JM33" s="17">
        <f t="shared" si="109"/>
        <v>10700</v>
      </c>
      <c r="JN33" s="17">
        <f t="shared" si="35"/>
        <v>69.453910514802772</v>
      </c>
      <c r="JO33" s="17">
        <f t="shared" si="109"/>
        <v>401688.09999999992</v>
      </c>
      <c r="JP33" s="17">
        <f t="shared" si="109"/>
        <v>335588.60000000003</v>
      </c>
      <c r="JQ33" s="17">
        <f t="shared" si="36"/>
        <v>83.544571024135422</v>
      </c>
      <c r="JR33" s="17">
        <f t="shared" si="109"/>
        <v>2419.5</v>
      </c>
      <c r="JS33" s="17">
        <f t="shared" si="109"/>
        <v>195</v>
      </c>
      <c r="JT33" s="17">
        <f>SUM(JS33/JR33*100)</f>
        <v>8.0595164290142591</v>
      </c>
      <c r="JU33" s="17">
        <f t="shared" si="109"/>
        <v>1880.7999999999995</v>
      </c>
      <c r="JV33" s="17">
        <f t="shared" si="109"/>
        <v>1152.4999999999998</v>
      </c>
      <c r="JW33" s="17">
        <f t="shared" si="37"/>
        <v>61.277116120799668</v>
      </c>
      <c r="JX33" s="17">
        <f t="shared" si="109"/>
        <v>626.1</v>
      </c>
      <c r="JY33" s="17">
        <f t="shared" si="109"/>
        <v>309.40000000000003</v>
      </c>
      <c r="JZ33" s="17">
        <f t="shared" si="38"/>
        <v>49.417026034179848</v>
      </c>
      <c r="KA33" s="17">
        <f t="shared" si="109"/>
        <v>12600</v>
      </c>
      <c r="KB33" s="17">
        <f t="shared" si="109"/>
        <v>4361.2</v>
      </c>
      <c r="KC33" s="17">
        <f t="shared" si="49"/>
        <v>34.612698412698414</v>
      </c>
      <c r="KD33" s="17">
        <f t="shared" si="109"/>
        <v>26427.4</v>
      </c>
      <c r="KE33" s="17">
        <f t="shared" si="109"/>
        <v>19400.100000000002</v>
      </c>
      <c r="KF33" s="17">
        <f t="shared" si="39"/>
        <v>73.409037589774258</v>
      </c>
      <c r="KG33" s="17">
        <f t="shared" si="109"/>
        <v>6467.6</v>
      </c>
      <c r="KH33" s="17">
        <f t="shared" si="109"/>
        <v>4642.3999999999996</v>
      </c>
      <c r="KI33" s="17">
        <f t="shared" si="62"/>
        <v>71.77933081823241</v>
      </c>
      <c r="KJ33" s="17">
        <f>SUM(KJ31:KJ32)</f>
        <v>9016781.0999999996</v>
      </c>
      <c r="KK33" s="17">
        <f>SUM(KK31:KK32)</f>
        <v>6596137.9000000004</v>
      </c>
      <c r="KL33" s="17">
        <f t="shared" si="40"/>
        <v>73.154020562837005</v>
      </c>
      <c r="KM33" s="17">
        <f t="shared" ref="KM33:KW33" si="110">SUM(KM31+KM32)</f>
        <v>10000</v>
      </c>
      <c r="KN33" s="17">
        <f t="shared" si="110"/>
        <v>10000</v>
      </c>
      <c r="KO33" s="17">
        <f>SUM(KN33/KM33*100)</f>
        <v>100</v>
      </c>
      <c r="KP33" s="17">
        <f t="shared" si="110"/>
        <v>3639.1000000000004</v>
      </c>
      <c r="KQ33" s="17">
        <f t="shared" si="110"/>
        <v>1390.3999999999999</v>
      </c>
      <c r="KR33" s="17">
        <f t="shared" si="41"/>
        <v>38.207249045093562</v>
      </c>
      <c r="KS33" s="17">
        <f t="shared" si="110"/>
        <v>10000</v>
      </c>
      <c r="KT33" s="17">
        <v>0</v>
      </c>
      <c r="KU33" s="17">
        <v>0</v>
      </c>
      <c r="KV33" s="17">
        <f t="shared" si="110"/>
        <v>50000</v>
      </c>
      <c r="KW33" s="17">
        <f t="shared" si="110"/>
        <v>517.1</v>
      </c>
      <c r="KX33" s="17">
        <f t="shared" si="55"/>
        <v>1.0342</v>
      </c>
      <c r="KY33" s="17">
        <f t="shared" ref="KY33:KZ33" si="111">SUM(KY31)</f>
        <v>5912.5</v>
      </c>
      <c r="KZ33" s="17">
        <f t="shared" si="111"/>
        <v>300</v>
      </c>
      <c r="LA33" s="17">
        <f t="shared" ref="LA33" si="112">KZ33/KY33*100</f>
        <v>5.07399577167019</v>
      </c>
      <c r="LB33" s="17">
        <f>SUM(LB31)</f>
        <v>300</v>
      </c>
      <c r="LC33" s="17">
        <f t="shared" ref="LC33:LD33" si="113">SUM(LC31)</f>
        <v>100</v>
      </c>
      <c r="LD33" s="17">
        <f t="shared" si="113"/>
        <v>33.333333333333329</v>
      </c>
      <c r="LE33" s="17">
        <f>SUM(LE31+LE32)</f>
        <v>79851.600000000006</v>
      </c>
      <c r="LF33" s="17">
        <f>SUM(LF31+LF32)</f>
        <v>12307.499999999998</v>
      </c>
      <c r="LG33" s="17">
        <f t="shared" si="45"/>
        <v>15.412966052026505</v>
      </c>
      <c r="LH33" s="17">
        <f>SUM(H33+HY33+KJ33+LE33)</f>
        <v>16379165.199999999</v>
      </c>
      <c r="LI33" s="18">
        <f>SUM(I33+HZ33+KK33+LF33)</f>
        <v>10416357.600000001</v>
      </c>
      <c r="LJ33" s="18">
        <f t="shared" si="46"/>
        <v>63.595167841643132</v>
      </c>
    </row>
    <row r="34" spans="1:322" ht="15.75">
      <c r="EP34" s="17"/>
    </row>
  </sheetData>
  <mergeCells count="109">
    <mergeCell ref="KM3:KO3"/>
    <mergeCell ref="KS3:KU3"/>
    <mergeCell ref="KV3:KX3"/>
    <mergeCell ref="LB3:LD3"/>
    <mergeCell ref="LE3:LG3"/>
    <mergeCell ref="LH3:LJ3"/>
    <mergeCell ref="JL3:JN3"/>
    <mergeCell ref="JO3:JQ3"/>
    <mergeCell ref="JR3:JT3"/>
    <mergeCell ref="JU3:JW3"/>
    <mergeCell ref="JX3:JZ3"/>
    <mergeCell ref="KA3:KC3"/>
    <mergeCell ref="KD3:KF3"/>
    <mergeCell ref="KG3:KI3"/>
    <mergeCell ref="KJ3:KL3"/>
    <mergeCell ref="KY3:LA3"/>
    <mergeCell ref="KP3:KR3"/>
    <mergeCell ref="GO3:GQ3"/>
    <mergeCell ref="EM3:EO3"/>
    <mergeCell ref="EP3:ER3"/>
    <mergeCell ref="ES3:EU3"/>
    <mergeCell ref="EV3:EX3"/>
    <mergeCell ref="EY3:FA3"/>
    <mergeCell ref="FB3:FD3"/>
    <mergeCell ref="FE3:FG3"/>
    <mergeCell ref="FH3:FJ3"/>
    <mergeCell ref="GF3:GH3"/>
    <mergeCell ref="GI3:GK3"/>
    <mergeCell ref="GL3:GN3"/>
    <mergeCell ref="FK3:FM3"/>
    <mergeCell ref="FN3:FP3"/>
    <mergeCell ref="FQ3:FS3"/>
    <mergeCell ref="FT3:FV3"/>
    <mergeCell ref="FW3:FY3"/>
    <mergeCell ref="FZ3:GB3"/>
    <mergeCell ref="GC3:GE3"/>
    <mergeCell ref="EJ3:EL3"/>
    <mergeCell ref="DC3:DE3"/>
    <mergeCell ref="DF3:DH3"/>
    <mergeCell ref="DI3:DK3"/>
    <mergeCell ref="DL3:DN3"/>
    <mergeCell ref="DO3:DQ3"/>
    <mergeCell ref="DR3:DT3"/>
    <mergeCell ref="DU3:DW3"/>
    <mergeCell ref="DX3:DZ3"/>
    <mergeCell ref="EA3:EC3"/>
    <mergeCell ref="ED3:EF3"/>
    <mergeCell ref="EG3:EI3"/>
    <mergeCell ref="BG3:BI3"/>
    <mergeCell ref="BJ3:BL3"/>
    <mergeCell ref="BM3:BO3"/>
    <mergeCell ref="CZ3:DB3"/>
    <mergeCell ref="BS3:BU3"/>
    <mergeCell ref="BV3:BX3"/>
    <mergeCell ref="BY3:CA3"/>
    <mergeCell ref="CB3:CD3"/>
    <mergeCell ref="CE3:CG3"/>
    <mergeCell ref="CH3:CJ3"/>
    <mergeCell ref="CK3:CM3"/>
    <mergeCell ref="CN3:CP3"/>
    <mergeCell ref="CQ3:CS3"/>
    <mergeCell ref="CT3:CV3"/>
    <mergeCell ref="CW3:CY3"/>
    <mergeCell ref="GR3:GT3"/>
    <mergeCell ref="GU3:GW3"/>
    <mergeCell ref="AF3:AH3"/>
    <mergeCell ref="B1:O1"/>
    <mergeCell ref="A3:A4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C3:AE3"/>
    <mergeCell ref="BP3:BR3"/>
    <mergeCell ref="AI3:AK3"/>
    <mergeCell ref="AL3:AN3"/>
    <mergeCell ref="AO3:AQ3"/>
    <mergeCell ref="AR3:AT3"/>
    <mergeCell ref="AU3:AW3"/>
    <mergeCell ref="AX3:AZ3"/>
    <mergeCell ref="BA3:BC3"/>
    <mergeCell ref="BD3:BF3"/>
    <mergeCell ref="HM3:HO3"/>
    <mergeCell ref="HP3:HR3"/>
    <mergeCell ref="HS3:HU3"/>
    <mergeCell ref="HV3:HX3"/>
    <mergeCell ref="GX3:GZ3"/>
    <mergeCell ref="HA3:HC3"/>
    <mergeCell ref="HD3:HF3"/>
    <mergeCell ref="HG3:HI3"/>
    <mergeCell ref="HJ3:HL3"/>
    <mergeCell ref="JI3:JK3"/>
    <mergeCell ref="JF3:JH3"/>
    <mergeCell ref="HY3:IA3"/>
    <mergeCell ref="IB3:ID3"/>
    <mergeCell ref="IE3:IG3"/>
    <mergeCell ref="IH3:IJ3"/>
    <mergeCell ref="IK3:IM3"/>
    <mergeCell ref="IN3:IP3"/>
    <mergeCell ref="IQ3:IS3"/>
    <mergeCell ref="IT3:IV3"/>
    <mergeCell ref="IW3:IY3"/>
    <mergeCell ref="IZ3:JB3"/>
    <mergeCell ref="JC3:JE3"/>
  </mergeCells>
  <printOptions gridLines="1"/>
  <pageMargins left="0" right="0" top="0.19685039370078741" bottom="0" header="0.31496062992125984" footer="0.31496062992125984"/>
  <pageSetup paperSize="9" scale="56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</vt:lpstr>
      <vt:lpstr>'приложение '!Заголовки_для_печати</vt:lpstr>
      <vt:lpstr>'приложение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Леонтьева Светлана Александровна</dc:creator>
  <cp:lastModifiedBy>Смирнов Игорь Николаевич</cp:lastModifiedBy>
  <cp:lastPrinted>2017-11-28T13:37:49Z</cp:lastPrinted>
  <dcterms:created xsi:type="dcterms:W3CDTF">2017-09-04T07:01:47Z</dcterms:created>
  <dcterms:modified xsi:type="dcterms:W3CDTF">2017-11-28T14:05:28Z</dcterms:modified>
</cp:coreProperties>
</file>